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showInkAnnotation="0" defaultThemeVersion="124226"/>
  <mc:AlternateContent xmlns:mc="http://schemas.openxmlformats.org/markup-compatibility/2006">
    <mc:Choice Requires="x15">
      <x15ac:absPath xmlns:x15ac="http://schemas.microsoft.com/office/spreadsheetml/2010/11/ac" url="S:\Highway-Design\Roadway Section\ACEC Subcommittee\Design Criteria Form and Supplemental\Working Update\"/>
    </mc:Choice>
  </mc:AlternateContent>
  <xr:revisionPtr revIDLastSave="0" documentId="13_ncr:1_{9C57F2C1-A6CB-44A7-93B9-E64A8F38646D}" xr6:coauthVersionLast="47" xr6:coauthVersionMax="47" xr10:uidLastSave="{00000000-0000-0000-0000-000000000000}"/>
  <bookViews>
    <workbookView xWindow="-23415" yWindow="3045" windowWidth="18915" windowHeight="10260" tabRatio="565" xr2:uid="{00000000-000D-0000-FFFF-FFFF00000000}"/>
  </bookViews>
  <sheets>
    <sheet name=" ISD_Mainline at Side Road 1" sheetId="1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5" i="11" l="1"/>
  <c r="F135" i="11" s="1"/>
  <c r="H135" i="11" s="1"/>
  <c r="G131" i="11"/>
  <c r="G130" i="11"/>
  <c r="G129" i="11"/>
  <c r="D137" i="11" s="1"/>
  <c r="F137" i="11" s="1"/>
  <c r="H137" i="11" s="1"/>
  <c r="G128" i="11"/>
  <c r="G108" i="11"/>
  <c r="D113" i="11" s="1"/>
  <c r="F113" i="11" s="1"/>
  <c r="H113" i="11" s="1"/>
  <c r="G107" i="11"/>
  <c r="G106" i="11"/>
  <c r="G105" i="11"/>
  <c r="D114" i="11" s="1"/>
  <c r="F114" i="11" s="1"/>
  <c r="H114" i="11" s="1"/>
  <c r="G104" i="11"/>
  <c r="G103" i="11"/>
  <c r="D88" i="11"/>
  <c r="F88" i="11" s="1"/>
  <c r="H88" i="11" s="1"/>
  <c r="D87" i="11"/>
  <c r="F87" i="11" s="1"/>
  <c r="H87" i="11" s="1"/>
  <c r="D86" i="11"/>
  <c r="F86" i="11" s="1"/>
  <c r="H86" i="11" s="1"/>
  <c r="G82" i="11"/>
  <c r="G81" i="11"/>
  <c r="G61" i="11"/>
  <c r="D65" i="11" s="1"/>
  <c r="F65" i="11" s="1"/>
  <c r="H65" i="11" s="1"/>
  <c r="G60" i="11"/>
  <c r="D67" i="11" s="1"/>
  <c r="F67" i="11" s="1"/>
  <c r="H67" i="11" s="1"/>
  <c r="G59" i="11"/>
  <c r="G58" i="11"/>
  <c r="G57" i="11"/>
  <c r="G56" i="11"/>
  <c r="J20" i="11"/>
  <c r="J19" i="11"/>
  <c r="J17" i="11"/>
  <c r="D112" i="11" l="1"/>
  <c r="F112" i="11" s="1"/>
  <c r="H112" i="11" s="1"/>
  <c r="D136" i="11"/>
  <c r="F136" i="11" s="1"/>
  <c r="H136" i="11" s="1"/>
  <c r="D66" i="11"/>
  <c r="F66" i="11" s="1"/>
  <c r="H66" i="11" s="1"/>
</calcChain>
</file>

<file path=xl/sharedStrings.xml><?xml version="1.0" encoding="utf-8"?>
<sst xmlns="http://schemas.openxmlformats.org/spreadsheetml/2006/main" count="157" uniqueCount="59">
  <si>
    <t>Computed by:</t>
  </si>
  <si>
    <t>Checked by:</t>
  </si>
  <si>
    <r>
      <t>Project</t>
    </r>
    <r>
      <rPr>
        <i/>
        <sz val="10"/>
        <rFont val="Calibri"/>
        <family val="2"/>
        <scheme val="minor"/>
      </rPr>
      <t>:</t>
    </r>
  </si>
  <si>
    <t>Date:</t>
  </si>
  <si>
    <r>
      <t>Major Road</t>
    </r>
    <r>
      <rPr>
        <i/>
        <sz val="10"/>
        <rFont val="Calibri"/>
        <family val="2"/>
        <scheme val="minor"/>
      </rPr>
      <t>:</t>
    </r>
  </si>
  <si>
    <t>Minor Road:</t>
  </si>
  <si>
    <t>Page:</t>
  </si>
  <si>
    <t>of</t>
  </si>
  <si>
    <t>Criteria: (Case B1, B2, B3, and F)</t>
  </si>
  <si>
    <t>Major Road Name:</t>
  </si>
  <si>
    <t>Minor Road Name:</t>
  </si>
  <si>
    <t>Major Road Design Speed:</t>
  </si>
  <si>
    <t>mph</t>
  </si>
  <si>
    <t>ft</t>
  </si>
  <si>
    <t>Minor Road Approach Grade:</t>
  </si>
  <si>
    <t>%</t>
  </si>
  <si>
    <t>Are there any Median Islands on Major Road at Intersection?</t>
  </si>
  <si>
    <t>CASE B - INTERSECTIONS WITH STOP CONTROL ON THE MINOR ROAD</t>
  </si>
  <si>
    <t>Case B1 - Left Turn From Minor Road</t>
  </si>
  <si>
    <t>Criteria</t>
  </si>
  <si>
    <t>Value</t>
  </si>
  <si>
    <t>Reference</t>
  </si>
  <si>
    <t>Length of Sight Distance Triangle along Minor Road (Length "a" in AASHTO Figure 9-17)</t>
  </si>
  <si>
    <t>AASHTO 2018, Page 9-43</t>
  </si>
  <si>
    <t>Time Gap Adjustment for Additional Lanes (Cars)</t>
  </si>
  <si>
    <t>sec</t>
  </si>
  <si>
    <t>AASHTO 2018, Table 9-6 Notes</t>
  </si>
  <si>
    <t>Time Gap Adjustment for Additional Lanes (Trucks)</t>
  </si>
  <si>
    <t>Time Gap Adjustment for Median Island(s) (Cars)</t>
  </si>
  <si>
    <t>Time Gap Adjustment for Median Island(s) (Trucks)</t>
  </si>
  <si>
    <t>Time Gap Adjustment for Approach Grade</t>
  </si>
  <si>
    <t>Design Vehicle</t>
  </si>
  <si>
    <t>Time Gap</t>
  </si>
  <si>
    <t>Intersection Sight Distance (Length "b" in AASHTO Figure 9-17)</t>
  </si>
  <si>
    <t>Calculated (ft)</t>
  </si>
  <si>
    <t>Design (ft)</t>
  </si>
  <si>
    <t>Passenger Car</t>
  </si>
  <si>
    <t>AASHTO Pages 9-44 - 9-45</t>
  </si>
  <si>
    <t>Sungle-Unit Truck</t>
  </si>
  <si>
    <t>Combination Truck</t>
  </si>
  <si>
    <t>Obstructions/Limits/Additional Notes</t>
  </si>
  <si>
    <t>Case B2 - Right Turn From Minor Road</t>
  </si>
  <si>
    <t>AASHTO 2018, Table 9-8 Notes</t>
  </si>
  <si>
    <t>AASHTO Pages 9-45 - 9-47</t>
  </si>
  <si>
    <t>Case B3 - Crossing Maneuver from the Minor Road</t>
  </si>
  <si>
    <t>AASHTO 2018, Table 9-10 Notes</t>
  </si>
  <si>
    <t>AASHTO Pages 9-45, 9-49</t>
  </si>
  <si>
    <t>CASE F - LEFT TURNS FROM THE MAJOR ROAD</t>
  </si>
  <si>
    <t>AASHTO 2018, Table 9-16 Notes</t>
  </si>
  <si>
    <t>AASHTO Pages 9-45, 9-56, 9-57</t>
  </si>
  <si>
    <t>AASHTO 2018, Pages 9-37, 9-43</t>
  </si>
  <si>
    <t>Distance from Major Road Traveled Way to Left Turn Lane Stop Bar:</t>
  </si>
  <si>
    <t>Distance from Major Road Traveled Way to Right Turn Lane Stop Bar:</t>
  </si>
  <si>
    <t>Note: Decision Point of the Sight Triangle Shall be on the Minor Roadway, 18.0' from the Major Road Traveled Way</t>
  </si>
  <si>
    <t>Are there more than two lanes on Major Road at intersection (including turning lanes)?</t>
  </si>
  <si>
    <t>Note: Decision Point of the Sight Triangle Shall be on the Minor Roadway, 18.0' from the Edge of the Major Road Traveled Way.  This case applies to Crossing Major Roads with Less than Six Lanes.</t>
  </si>
  <si>
    <t>Note: Decision Point of the Sight Triangle Shall be on the Minor Roadway, 18.0' from the Major Road Traveled Way;  Case B1 typically applies to the right sight triangle, the left sight triangle is normally provided by Case B2 (Right Turn from Minor Road).</t>
  </si>
  <si>
    <t>19.  INTERSECTION SIGHT DISTANCE</t>
  </si>
  <si>
    <t>Major Road Lane Width: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</si>
</sst>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2" x14ac:knownFonts="1">
    <font>
      <sz val="11"/>
      <color theme="1"/>
      <name val="Calibri"/>
      <family val="2"/>
      <scheme val="minor"/>
    </font>
    <font>
      <sz val="8"/>
      <color theme="1"/>
      <name val="Calibri"/>
      <family val="2"/>
      <scheme val="minor"/>
    </font>
    <font>
      <b/>
      <sz val="10"/>
      <name val="Calibri"/>
      <family val="2"/>
      <scheme val="minor"/>
    </font>
    <font>
      <i/>
      <sz val="10"/>
      <name val="Calibri"/>
      <family val="2"/>
      <scheme val="minor"/>
    </font>
    <font>
      <sz val="10"/>
      <color theme="1"/>
      <name val="Calibri"/>
      <family val="2"/>
      <scheme val="minor"/>
    </font>
    <font>
      <sz val="10"/>
      <color rgb="FFFF0000"/>
      <name val="Calibri"/>
      <family val="2"/>
      <scheme val="minor"/>
    </font>
    <font>
      <i/>
      <sz val="10"/>
      <color theme="1"/>
      <name val="Calibri"/>
      <family val="2"/>
      <scheme val="minor"/>
    </font>
    <font>
      <b/>
      <sz val="11"/>
      <color theme="1"/>
      <name val="Calibri"/>
      <family val="2"/>
      <scheme val="minor"/>
    </font>
    <font>
      <b/>
      <sz val="18"/>
      <color theme="1"/>
      <name val="Calibri"/>
      <family val="2"/>
      <scheme val="minor"/>
    </font>
    <font>
      <b/>
      <sz val="12"/>
      <color rgb="FFFF0000"/>
      <name val="Calibri"/>
      <family val="2"/>
      <scheme val="minor"/>
    </font>
    <font>
      <b/>
      <u/>
      <sz val="11"/>
      <color theme="1"/>
      <name val="Calibri"/>
      <family val="2"/>
      <scheme val="minor"/>
    </font>
    <font>
      <sz val="12"/>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2"/>
        <bgColor indexed="64"/>
      </patternFill>
    </fill>
  </fills>
  <borders count="13">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12">
    <xf numFmtId="0" fontId="0" fillId="0" borderId="0" xfId="0"/>
    <xf numFmtId="0" fontId="5" fillId="0" borderId="0" xfId="0" applyFont="1" applyAlignment="1">
      <alignment vertical="top"/>
    </xf>
    <xf numFmtId="0" fontId="2" fillId="0" borderId="0" xfId="0" applyFont="1" applyAlignment="1">
      <alignment vertical="top"/>
    </xf>
    <xf numFmtId="0" fontId="4" fillId="0" borderId="0" xfId="0" applyFont="1" applyAlignment="1">
      <alignment vertical="top"/>
    </xf>
    <xf numFmtId="0" fontId="1" fillId="0" borderId="0" xfId="0" applyFont="1" applyAlignment="1">
      <alignment vertical="top"/>
    </xf>
    <xf numFmtId="0" fontId="4" fillId="0" borderId="0" xfId="0" applyFont="1" applyAlignment="1">
      <alignment horizontal="right" vertical="top"/>
    </xf>
    <xf numFmtId="0" fontId="9" fillId="2" borderId="1" xfId="0" applyFont="1" applyFill="1" applyBorder="1" applyAlignment="1">
      <alignment vertical="top"/>
    </xf>
    <xf numFmtId="0" fontId="4" fillId="0" borderId="0" xfId="0" applyFont="1" applyAlignment="1">
      <alignment horizontal="center" vertical="top"/>
    </xf>
    <xf numFmtId="0" fontId="7" fillId="0" borderId="0" xfId="0" applyFont="1"/>
    <xf numFmtId="0" fontId="0" fillId="3" borderId="2" xfId="0" applyFill="1" applyBorder="1"/>
    <xf numFmtId="0" fontId="0" fillId="3" borderId="3" xfId="0" applyFill="1" applyBorder="1"/>
    <xf numFmtId="0" fontId="0" fillId="3" borderId="3" xfId="0" applyFill="1" applyBorder="1" applyAlignment="1">
      <alignment horizontal="right"/>
    </xf>
    <xf numFmtId="1" fontId="0" fillId="0" borderId="2" xfId="0" applyNumberFormat="1" applyBorder="1"/>
    <xf numFmtId="0" fontId="0" fillId="3" borderId="4" xfId="0" applyFill="1" applyBorder="1"/>
    <xf numFmtId="0" fontId="0" fillId="3" borderId="5" xfId="0" applyFill="1" applyBorder="1"/>
    <xf numFmtId="165" fontId="0" fillId="0" borderId="5" xfId="0" applyNumberFormat="1" applyBorder="1"/>
    <xf numFmtId="0" fontId="0" fillId="3" borderId="6" xfId="0" applyFill="1" applyBorder="1"/>
    <xf numFmtId="0" fontId="0" fillId="3" borderId="7" xfId="0" applyFill="1" applyBorder="1"/>
    <xf numFmtId="0" fontId="0" fillId="3" borderId="8" xfId="0" applyFill="1" applyBorder="1"/>
    <xf numFmtId="0" fontId="0" fillId="3" borderId="8" xfId="0" applyFill="1" applyBorder="1" applyAlignment="1">
      <alignment horizontal="right"/>
    </xf>
    <xf numFmtId="0" fontId="0" fillId="3" borderId="10" xfId="0" applyFill="1" applyBorder="1"/>
    <xf numFmtId="0" fontId="0" fillId="3" borderId="11" xfId="0" applyFill="1" applyBorder="1"/>
    <xf numFmtId="0" fontId="0" fillId="3" borderId="11" xfId="0" applyFill="1" applyBorder="1" applyAlignment="1">
      <alignment horizontal="right"/>
    </xf>
    <xf numFmtId="0" fontId="0" fillId="0" borderId="0" xfId="0" applyAlignment="1">
      <alignment horizontal="right"/>
    </xf>
    <xf numFmtId="0" fontId="10" fillId="0" borderId="0" xfId="0" applyFont="1"/>
    <xf numFmtId="0" fontId="0" fillId="3" borderId="10" xfId="0" applyFill="1" applyBorder="1" applyAlignment="1">
      <alignment horizontal="right" vertical="center"/>
    </xf>
    <xf numFmtId="0" fontId="0" fillId="3" borderId="12" xfId="0" applyFill="1" applyBorder="1" applyAlignment="1">
      <alignment vertical="center"/>
    </xf>
    <xf numFmtId="0" fontId="11" fillId="2" borderId="1" xfId="0" applyFont="1" applyFill="1" applyBorder="1" applyAlignment="1">
      <alignment vertical="top"/>
    </xf>
    <xf numFmtId="164" fontId="11" fillId="2" borderId="1" xfId="0" applyNumberFormat="1" applyFont="1" applyFill="1" applyBorder="1" applyAlignment="1">
      <alignment vertical="top"/>
    </xf>
    <xf numFmtId="0" fontId="6" fillId="0" borderId="0" xfId="0" applyFont="1"/>
    <xf numFmtId="165" fontId="0" fillId="0" borderId="2" xfId="0" applyNumberFormat="1" applyBorder="1"/>
    <xf numFmtId="0" fontId="0" fillId="3" borderId="0" xfId="0" applyFill="1"/>
    <xf numFmtId="0" fontId="0" fillId="3" borderId="0" xfId="0" applyFill="1" applyAlignment="1">
      <alignment horizontal="right"/>
    </xf>
    <xf numFmtId="165" fontId="0" fillId="0" borderId="0" xfId="0" applyNumberFormat="1" applyAlignment="1">
      <alignment horizontal="center"/>
    </xf>
    <xf numFmtId="0" fontId="0" fillId="3" borderId="2" xfId="0" applyFill="1" applyBorder="1" applyAlignment="1">
      <alignment horizontal="right" vertical="center"/>
    </xf>
    <xf numFmtId="0" fontId="0" fillId="3" borderId="4" xfId="0" applyFill="1" applyBorder="1" applyAlignment="1">
      <alignment vertical="center"/>
    </xf>
    <xf numFmtId="0" fontId="0" fillId="3" borderId="5" xfId="0" applyFill="1" applyBorder="1" applyAlignment="1">
      <alignment horizontal="right" vertical="center"/>
    </xf>
    <xf numFmtId="0" fontId="0" fillId="3" borderId="6" xfId="0" applyFill="1" applyBorder="1" applyAlignment="1">
      <alignment vertical="center"/>
    </xf>
    <xf numFmtId="0" fontId="0" fillId="3" borderId="7" xfId="0" applyFill="1" applyBorder="1" applyAlignment="1">
      <alignment horizontal="right" vertical="center"/>
    </xf>
    <xf numFmtId="0" fontId="0" fillId="3" borderId="9" xfId="0" applyFill="1" applyBorder="1" applyAlignment="1">
      <alignment vertical="center"/>
    </xf>
    <xf numFmtId="0" fontId="0" fillId="0" borderId="0" xfId="0" applyAlignment="1">
      <alignment vertical="center"/>
    </xf>
    <xf numFmtId="0" fontId="0" fillId="0" borderId="0" xfId="0" applyAlignment="1">
      <alignment wrapText="1"/>
    </xf>
    <xf numFmtId="0" fontId="0" fillId="3" borderId="2" xfId="0" applyFill="1" applyBorder="1" applyAlignment="1">
      <alignment horizontal="center"/>
    </xf>
    <xf numFmtId="0" fontId="0" fillId="3" borderId="3" xfId="0" applyFill="1" applyBorder="1" applyAlignment="1">
      <alignment horizontal="center"/>
    </xf>
    <xf numFmtId="2" fontId="0" fillId="3" borderId="2" xfId="0" applyNumberFormat="1" applyFill="1" applyBorder="1" applyAlignment="1">
      <alignment horizontal="center"/>
    </xf>
    <xf numFmtId="2" fontId="0" fillId="3" borderId="4" xfId="0" applyNumberFormat="1" applyFill="1" applyBorder="1" applyAlignment="1">
      <alignment horizontal="center"/>
    </xf>
    <xf numFmtId="1" fontId="0" fillId="3" borderId="2" xfId="0" applyNumberFormat="1" applyFill="1" applyBorder="1" applyAlignment="1">
      <alignment horizontal="center"/>
    </xf>
    <xf numFmtId="1" fontId="0" fillId="3" borderId="4" xfId="0" applyNumberFormat="1" applyFill="1" applyBorder="1" applyAlignment="1">
      <alignment horizontal="center"/>
    </xf>
    <xf numFmtId="0" fontId="0" fillId="3" borderId="4" xfId="0" applyFill="1" applyBorder="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3" borderId="4" xfId="0" applyFont="1" applyFill="1" applyBorder="1" applyAlignment="1">
      <alignment horizontal="center"/>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3" borderId="7" xfId="0" applyFill="1" applyBorder="1" applyAlignment="1">
      <alignment horizontal="center"/>
    </xf>
    <xf numFmtId="0" fontId="0" fillId="3" borderId="8" xfId="0" applyFill="1" applyBorder="1" applyAlignment="1">
      <alignment horizont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0" xfId="0" applyFill="1" applyBorder="1" applyAlignment="1">
      <alignment horizontal="center"/>
    </xf>
    <xf numFmtId="0" fontId="0" fillId="3" borderId="11" xfId="0" applyFill="1" applyBorder="1" applyAlignment="1">
      <alignment horizont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0" fillId="3" borderId="5" xfId="0" applyFill="1" applyBorder="1" applyAlignment="1">
      <alignment horizontal="center"/>
    </xf>
    <xf numFmtId="0" fontId="0" fillId="3" borderId="0" xfId="0" applyFill="1" applyAlignment="1">
      <alignment horizontal="center"/>
    </xf>
    <xf numFmtId="0" fontId="0" fillId="3" borderId="0" xfId="0" applyFill="1" applyAlignment="1">
      <alignment horizontal="center" vertical="center"/>
    </xf>
    <xf numFmtId="0" fontId="0" fillId="3" borderId="6" xfId="0" applyFill="1" applyBorder="1" applyAlignment="1">
      <alignment horizontal="center"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7" fillId="3" borderId="3"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6" fillId="0" borderId="0" xfId="0" applyFont="1" applyAlignment="1">
      <alignment horizontal="left" vertical="top" wrapText="1"/>
    </xf>
    <xf numFmtId="0" fontId="0" fillId="3" borderId="2" xfId="0" applyFill="1" applyBorder="1" applyAlignment="1">
      <alignment horizontal="center" wrapText="1"/>
    </xf>
    <xf numFmtId="0" fontId="0" fillId="3" borderId="3" xfId="0" applyFill="1" applyBorder="1" applyAlignment="1">
      <alignment horizontal="center" wrapText="1"/>
    </xf>
    <xf numFmtId="0" fontId="0" fillId="3" borderId="4" xfId="0" applyFill="1" applyBorder="1" applyAlignment="1">
      <alignment horizont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2" xfId="0" applyFill="1" applyBorder="1" applyAlignment="1">
      <alignment horizontal="center"/>
    </xf>
    <xf numFmtId="1" fontId="0" fillId="0" borderId="10" xfId="0" applyNumberFormat="1" applyBorder="1" applyAlignment="1">
      <alignment horizontal="center"/>
    </xf>
    <xf numFmtId="1" fontId="0" fillId="0" borderId="12" xfId="0" applyNumberForma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65" fontId="0" fillId="0" borderId="5" xfId="0" applyNumberFormat="1" applyBorder="1" applyAlignment="1">
      <alignment horizontal="center"/>
    </xf>
    <xf numFmtId="165" fontId="0" fillId="0" borderId="6" xfId="0" applyNumberFormat="1" applyBorder="1" applyAlignment="1">
      <alignment horizontal="center"/>
    </xf>
    <xf numFmtId="165" fontId="0" fillId="0" borderId="10" xfId="0" applyNumberFormat="1" applyBorder="1" applyAlignment="1">
      <alignment horizontal="center"/>
    </xf>
    <xf numFmtId="165" fontId="0" fillId="0" borderId="12" xfId="0" applyNumberFormat="1" applyBorder="1" applyAlignment="1">
      <alignment horizontal="center"/>
    </xf>
    <xf numFmtId="0" fontId="8" fillId="0" borderId="0" xfId="0" applyFont="1" applyAlignment="1">
      <alignment horizontal="center" vertical="center"/>
    </xf>
    <xf numFmtId="0" fontId="11" fillId="2" borderId="1" xfId="0" applyFont="1" applyFill="1" applyBorder="1" applyAlignment="1">
      <alignment horizontal="left" vertical="top"/>
    </xf>
    <xf numFmtId="49" fontId="0" fillId="0" borderId="2" xfId="0" applyNumberFormat="1" applyBorder="1" applyAlignment="1">
      <alignment horizontal="center"/>
    </xf>
    <xf numFmtId="49" fontId="0" fillId="0" borderId="4" xfId="0" applyNumberFormat="1" applyBorder="1" applyAlignment="1">
      <alignment horizontal="center"/>
    </xf>
    <xf numFmtId="0" fontId="0" fillId="0" borderId="7" xfId="0" applyBorder="1" applyAlignment="1">
      <alignment horizontal="center"/>
    </xf>
    <xf numFmtId="0" fontId="0" fillId="0" borderId="9" xfId="0" applyBorder="1" applyAlignment="1">
      <alignment horizontal="center"/>
    </xf>
  </cellXfs>
  <cellStyles count="1">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21</xdr:row>
      <xdr:rowOff>57150</xdr:rowOff>
    </xdr:from>
    <xdr:to>
      <xdr:col>12</xdr:col>
      <xdr:colOff>504825</xdr:colOff>
      <xdr:row>45</xdr:row>
      <xdr:rowOff>52048</xdr:rowOff>
    </xdr:to>
    <xdr:pic>
      <xdr:nvPicPr>
        <xdr:cNvPr id="2" name="Picture 1">
          <a:extLst>
            <a:ext uri="{FF2B5EF4-FFF2-40B4-BE49-F238E27FC236}">
              <a16:creationId xmlns:a16="http://schemas.microsoft.com/office/drawing/2014/main" id="{3D06115F-9D1F-4C18-9666-6E3E5684047F}"/>
            </a:ext>
          </a:extLst>
        </xdr:cNvPr>
        <xdr:cNvPicPr>
          <a:picLocks noChangeAspect="1"/>
        </xdr:cNvPicPr>
      </xdr:nvPicPr>
      <xdr:blipFill>
        <a:blip xmlns:r="http://schemas.openxmlformats.org/officeDocument/2006/relationships" r:embed="rId1"/>
        <a:stretch>
          <a:fillRect/>
        </a:stretch>
      </xdr:blipFill>
      <xdr:spPr>
        <a:xfrm>
          <a:off x="38100" y="4152900"/>
          <a:ext cx="8124825" cy="45668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184C7-F05F-4F61-8CB2-37368BC1BB48}">
  <sheetPr>
    <pageSetUpPr fitToPage="1"/>
  </sheetPr>
  <dimension ref="A1:O145"/>
  <sheetViews>
    <sheetView tabSelected="1" view="pageLayout" topLeftCell="A97" zoomScaleNormal="100" workbookViewId="0">
      <selection activeCell="M17" sqref="M17"/>
    </sheetView>
  </sheetViews>
  <sheetFormatPr defaultRowHeight="15" x14ac:dyDescent="0.25"/>
  <sheetData>
    <row r="1" spans="1:15" ht="15" customHeight="1" x14ac:dyDescent="0.25">
      <c r="A1" s="106" t="s">
        <v>57</v>
      </c>
      <c r="B1" s="106"/>
      <c r="C1" s="106"/>
      <c r="D1" s="106"/>
      <c r="E1" s="106"/>
      <c r="F1" s="106"/>
      <c r="G1" s="106"/>
      <c r="H1" s="106"/>
      <c r="I1" s="106"/>
      <c r="J1" s="106"/>
      <c r="K1" s="106"/>
      <c r="L1" s="106"/>
      <c r="M1" s="106"/>
    </row>
    <row r="2" spans="1:15" ht="15" customHeight="1" x14ac:dyDescent="0.25">
      <c r="A2" s="106"/>
      <c r="B2" s="106"/>
      <c r="C2" s="106"/>
      <c r="D2" s="106"/>
      <c r="E2" s="106"/>
      <c r="F2" s="106"/>
      <c r="G2" s="106"/>
      <c r="H2" s="106"/>
      <c r="I2" s="106"/>
      <c r="J2" s="106"/>
      <c r="K2" s="106"/>
      <c r="L2" s="106"/>
      <c r="M2" s="106"/>
    </row>
    <row r="3" spans="1:15" s="3" customFormat="1" ht="15" customHeight="1" x14ac:dyDescent="0.25">
      <c r="A3" s="2" t="s">
        <v>2</v>
      </c>
      <c r="C3" s="27"/>
      <c r="D3" s="27"/>
      <c r="E3" s="27"/>
      <c r="F3" s="27"/>
      <c r="G3" s="27"/>
      <c r="I3" s="1"/>
      <c r="J3" s="5" t="s">
        <v>0</v>
      </c>
      <c r="K3" s="27"/>
      <c r="L3" s="5" t="s">
        <v>3</v>
      </c>
      <c r="M3" s="28"/>
      <c r="O3" s="4"/>
    </row>
    <row r="4" spans="1:15" s="3" customFormat="1" ht="15" customHeight="1" x14ac:dyDescent="0.25">
      <c r="A4" s="2" t="s">
        <v>4</v>
      </c>
      <c r="C4" s="107"/>
      <c r="D4" s="107"/>
      <c r="E4" s="107"/>
      <c r="F4" s="107"/>
      <c r="G4" s="107"/>
      <c r="I4" s="1"/>
      <c r="J4" s="5" t="s">
        <v>1</v>
      </c>
      <c r="K4" s="6"/>
      <c r="L4" s="5" t="s">
        <v>3</v>
      </c>
      <c r="M4" s="6"/>
    </row>
    <row r="5" spans="1:15" s="3" customFormat="1" ht="15" customHeight="1" x14ac:dyDescent="0.25">
      <c r="A5" s="2" t="s">
        <v>5</v>
      </c>
      <c r="C5" s="107"/>
      <c r="D5" s="107"/>
      <c r="E5" s="107"/>
      <c r="F5" s="107"/>
      <c r="G5" s="107"/>
      <c r="I5" s="1"/>
      <c r="J5" s="5" t="s">
        <v>6</v>
      </c>
      <c r="K5" s="6"/>
      <c r="L5" s="7" t="s">
        <v>7</v>
      </c>
      <c r="M5" s="6"/>
    </row>
    <row r="8" spans="1:15" ht="15.75" thickBot="1" x14ac:dyDescent="0.3">
      <c r="B8" s="8" t="s">
        <v>8</v>
      </c>
    </row>
    <row r="9" spans="1:15" ht="15.75" thickBot="1" x14ac:dyDescent="0.3">
      <c r="B9" s="9"/>
      <c r="C9" s="10"/>
      <c r="D9" s="10"/>
      <c r="E9" s="10"/>
      <c r="F9" s="10"/>
      <c r="G9" s="10"/>
      <c r="H9" s="10"/>
      <c r="I9" s="10"/>
      <c r="J9" s="11" t="s">
        <v>9</v>
      </c>
      <c r="K9" s="108"/>
      <c r="L9" s="109"/>
    </row>
    <row r="10" spans="1:15" ht="15.75" thickBot="1" x14ac:dyDescent="0.3">
      <c r="B10" s="9"/>
      <c r="C10" s="10"/>
      <c r="D10" s="10"/>
      <c r="E10" s="10"/>
      <c r="F10" s="10"/>
      <c r="G10" s="10"/>
      <c r="H10" s="10"/>
      <c r="I10" s="10"/>
      <c r="J10" s="11" t="s">
        <v>10</v>
      </c>
      <c r="K10" s="108"/>
      <c r="L10" s="109"/>
    </row>
    <row r="11" spans="1:15" ht="15.75" thickBot="1" x14ac:dyDescent="0.3">
      <c r="B11" s="9"/>
      <c r="C11" s="10"/>
      <c r="D11" s="10"/>
      <c r="E11" s="10"/>
      <c r="F11" s="10"/>
      <c r="G11" s="10"/>
      <c r="H11" s="10"/>
      <c r="I11" s="10"/>
      <c r="J11" s="11" t="s">
        <v>11</v>
      </c>
      <c r="K11" s="12"/>
      <c r="L11" s="13" t="s">
        <v>12</v>
      </c>
    </row>
    <row r="12" spans="1:15" ht="15.75" thickBot="1" x14ac:dyDescent="0.3">
      <c r="B12" s="9"/>
      <c r="C12" s="10"/>
      <c r="D12" s="10"/>
      <c r="E12" s="10"/>
      <c r="F12" s="10"/>
      <c r="G12" s="10"/>
      <c r="H12" s="10"/>
      <c r="I12" s="10"/>
      <c r="J12" s="11" t="s">
        <v>58</v>
      </c>
      <c r="K12" s="30"/>
      <c r="L12" s="13" t="s">
        <v>13</v>
      </c>
    </row>
    <row r="13" spans="1:15" ht="15.75" thickBot="1" x14ac:dyDescent="0.3">
      <c r="B13" s="14"/>
      <c r="C13" s="31"/>
      <c r="D13" s="31"/>
      <c r="E13" s="31"/>
      <c r="F13" s="31"/>
      <c r="G13" s="31"/>
      <c r="H13" s="31"/>
      <c r="I13" s="31"/>
      <c r="J13" s="32" t="s">
        <v>51</v>
      </c>
      <c r="K13" s="15"/>
      <c r="L13" s="16" t="s">
        <v>13</v>
      </c>
    </row>
    <row r="14" spans="1:15" ht="15.75" thickBot="1" x14ac:dyDescent="0.3">
      <c r="B14" s="9"/>
      <c r="C14" s="11"/>
      <c r="D14" s="11"/>
      <c r="E14" s="10"/>
      <c r="F14" s="10"/>
      <c r="G14" s="10"/>
      <c r="H14" s="10"/>
      <c r="I14" s="10"/>
      <c r="J14" s="11" t="s">
        <v>52</v>
      </c>
      <c r="K14" s="30"/>
      <c r="L14" s="13" t="s">
        <v>13</v>
      </c>
    </row>
    <row r="15" spans="1:15" ht="15.75" thickBot="1" x14ac:dyDescent="0.3">
      <c r="B15" s="14"/>
      <c r="C15" s="31"/>
      <c r="D15" s="31"/>
      <c r="E15" s="31"/>
      <c r="F15" s="31"/>
      <c r="G15" s="31"/>
      <c r="H15" s="31"/>
      <c r="I15" s="31"/>
      <c r="J15" s="32" t="s">
        <v>14</v>
      </c>
      <c r="K15" s="15"/>
      <c r="L15" s="16" t="s">
        <v>15</v>
      </c>
    </row>
    <row r="16" spans="1:15" x14ac:dyDescent="0.25">
      <c r="B16" s="17"/>
      <c r="C16" s="18"/>
      <c r="D16" s="19"/>
      <c r="E16" s="18"/>
      <c r="F16" s="18"/>
      <c r="G16" s="18"/>
      <c r="H16" s="18"/>
      <c r="I16" s="18"/>
      <c r="J16" s="19" t="s">
        <v>54</v>
      </c>
      <c r="K16" s="110"/>
      <c r="L16" s="111"/>
    </row>
    <row r="17" spans="2:12" ht="15.75" thickBot="1" x14ac:dyDescent="0.3">
      <c r="B17" s="20"/>
      <c r="C17" s="21"/>
      <c r="D17" s="21"/>
      <c r="E17" s="21"/>
      <c r="F17" s="21"/>
      <c r="G17" s="21"/>
      <c r="H17" s="22"/>
      <c r="I17" s="21"/>
      <c r="J17" s="22" t="str">
        <f>IF(K16="Yes","Number of Additional Lanes:"," ")</f>
        <v xml:space="preserve"> </v>
      </c>
      <c r="K17" s="98"/>
      <c r="L17" s="99"/>
    </row>
    <row r="18" spans="2:12" x14ac:dyDescent="0.25">
      <c r="B18" s="14"/>
      <c r="C18" s="31"/>
      <c r="D18" s="31"/>
      <c r="E18" s="31"/>
      <c r="F18" s="31"/>
      <c r="G18" s="31"/>
      <c r="H18" s="32"/>
      <c r="I18" s="31"/>
      <c r="J18" s="32" t="s">
        <v>16</v>
      </c>
      <c r="K18" s="100"/>
      <c r="L18" s="101"/>
    </row>
    <row r="19" spans="2:12" x14ac:dyDescent="0.25">
      <c r="B19" s="14"/>
      <c r="C19" s="31"/>
      <c r="D19" s="31"/>
      <c r="E19" s="31"/>
      <c r="F19" s="31"/>
      <c r="G19" s="31"/>
      <c r="H19" s="32"/>
      <c r="I19" s="31"/>
      <c r="J19" s="32" t="str">
        <f>IF(K18="Yes","Total Width of Left Median Island(s) (ft):"," ")</f>
        <v xml:space="preserve"> </v>
      </c>
      <c r="K19" s="102"/>
      <c r="L19" s="103"/>
    </row>
    <row r="20" spans="2:12" ht="15.75" thickBot="1" x14ac:dyDescent="0.3">
      <c r="B20" s="20"/>
      <c r="C20" s="21"/>
      <c r="D20" s="21"/>
      <c r="E20" s="21"/>
      <c r="F20" s="21"/>
      <c r="G20" s="21"/>
      <c r="H20" s="22"/>
      <c r="I20" s="21"/>
      <c r="J20" s="22" t="str">
        <f>IF(K18="Yes","Total Width of Right Median Island(s) (ft):"," ")</f>
        <v xml:space="preserve"> </v>
      </c>
      <c r="K20" s="104"/>
      <c r="L20" s="105"/>
    </row>
    <row r="21" spans="2:12" x14ac:dyDescent="0.25">
      <c r="H21" s="23"/>
      <c r="J21" s="23"/>
      <c r="K21" s="33"/>
      <c r="L21" s="33"/>
    </row>
    <row r="22" spans="2:12" x14ac:dyDescent="0.25">
      <c r="H22" s="23"/>
      <c r="J22" s="23"/>
      <c r="K22" s="33"/>
      <c r="L22" s="33"/>
    </row>
    <row r="23" spans="2:12" x14ac:dyDescent="0.25">
      <c r="H23" s="23"/>
      <c r="J23" s="23"/>
      <c r="K23" s="33"/>
      <c r="L23" s="33"/>
    </row>
    <row r="24" spans="2:12" x14ac:dyDescent="0.25">
      <c r="H24" s="23"/>
      <c r="J24" s="23"/>
      <c r="K24" s="33"/>
      <c r="L24" s="33"/>
    </row>
    <row r="25" spans="2:12" x14ac:dyDescent="0.25">
      <c r="H25" s="23"/>
      <c r="J25" s="23"/>
      <c r="K25" s="33"/>
      <c r="L25" s="33"/>
    </row>
    <row r="26" spans="2:12" x14ac:dyDescent="0.25">
      <c r="H26" s="23"/>
      <c r="J26" s="23"/>
      <c r="K26" s="33"/>
      <c r="L26" s="33"/>
    </row>
    <row r="27" spans="2:12" x14ac:dyDescent="0.25">
      <c r="H27" s="23"/>
      <c r="J27" s="23"/>
      <c r="K27" s="33"/>
      <c r="L27" s="33"/>
    </row>
    <row r="28" spans="2:12" x14ac:dyDescent="0.25">
      <c r="H28" s="23"/>
      <c r="J28" s="23"/>
      <c r="K28" s="33"/>
      <c r="L28" s="33"/>
    </row>
    <row r="29" spans="2:12" x14ac:dyDescent="0.25">
      <c r="H29" s="23"/>
      <c r="J29" s="23"/>
      <c r="K29" s="33"/>
      <c r="L29" s="33"/>
    </row>
    <row r="30" spans="2:12" x14ac:dyDescent="0.25">
      <c r="H30" s="23"/>
      <c r="J30" s="23"/>
      <c r="K30" s="33"/>
      <c r="L30" s="33"/>
    </row>
    <row r="31" spans="2:12" x14ac:dyDescent="0.25">
      <c r="H31" s="23"/>
      <c r="J31" s="23"/>
      <c r="K31" s="33"/>
      <c r="L31" s="33"/>
    </row>
    <row r="32" spans="2:12" x14ac:dyDescent="0.25">
      <c r="H32" s="23"/>
      <c r="J32" s="23"/>
      <c r="K32" s="33"/>
      <c r="L32" s="33"/>
    </row>
    <row r="33" spans="8:12" x14ac:dyDescent="0.25">
      <c r="H33" s="23"/>
      <c r="J33" s="23"/>
      <c r="K33" s="33"/>
      <c r="L33" s="33"/>
    </row>
    <row r="34" spans="8:12" x14ac:dyDescent="0.25">
      <c r="H34" s="23"/>
      <c r="J34" s="23"/>
      <c r="K34" s="33"/>
      <c r="L34" s="33"/>
    </row>
    <row r="35" spans="8:12" x14ac:dyDescent="0.25">
      <c r="H35" s="23"/>
      <c r="J35" s="23"/>
      <c r="K35" s="33"/>
      <c r="L35" s="33"/>
    </row>
    <row r="36" spans="8:12" x14ac:dyDescent="0.25">
      <c r="H36" s="23"/>
      <c r="J36" s="23"/>
      <c r="K36" s="33"/>
      <c r="L36" s="33"/>
    </row>
    <row r="37" spans="8:12" x14ac:dyDescent="0.25">
      <c r="H37" s="23"/>
      <c r="J37" s="23"/>
      <c r="K37" s="33"/>
      <c r="L37" s="33"/>
    </row>
    <row r="38" spans="8:12" x14ac:dyDescent="0.25">
      <c r="H38" s="23"/>
      <c r="J38" s="23"/>
      <c r="K38" s="33"/>
      <c r="L38" s="33"/>
    </row>
    <row r="39" spans="8:12" x14ac:dyDescent="0.25">
      <c r="H39" s="23"/>
      <c r="J39" s="23"/>
      <c r="K39" s="33"/>
      <c r="L39" s="33"/>
    </row>
    <row r="40" spans="8:12" x14ac:dyDescent="0.25">
      <c r="H40" s="23"/>
      <c r="J40" s="23"/>
      <c r="K40" s="33"/>
      <c r="L40" s="33"/>
    </row>
    <row r="41" spans="8:12" x14ac:dyDescent="0.25">
      <c r="H41" s="23"/>
      <c r="J41" s="23"/>
      <c r="K41" s="33"/>
      <c r="L41" s="33"/>
    </row>
    <row r="42" spans="8:12" x14ac:dyDescent="0.25">
      <c r="H42" s="23"/>
      <c r="J42" s="23"/>
      <c r="K42" s="33"/>
      <c r="L42" s="33"/>
    </row>
    <row r="43" spans="8:12" x14ac:dyDescent="0.25">
      <c r="H43" s="23"/>
      <c r="J43" s="23"/>
      <c r="K43" s="33"/>
      <c r="L43" s="33"/>
    </row>
    <row r="44" spans="8:12" x14ac:dyDescent="0.25">
      <c r="H44" s="23"/>
      <c r="J44" s="23"/>
      <c r="K44" s="33"/>
      <c r="L44" s="33"/>
    </row>
    <row r="45" spans="8:12" x14ac:dyDescent="0.25">
      <c r="H45" s="23"/>
      <c r="J45" s="23"/>
      <c r="K45" s="33"/>
      <c r="L45" s="33"/>
    </row>
    <row r="46" spans="8:12" x14ac:dyDescent="0.25">
      <c r="H46" s="23"/>
      <c r="J46" s="23"/>
      <c r="K46" s="33"/>
      <c r="L46" s="33"/>
    </row>
    <row r="47" spans="8:12" x14ac:dyDescent="0.25">
      <c r="H47" s="23"/>
      <c r="J47" s="23"/>
      <c r="K47" s="33"/>
      <c r="L47" s="33"/>
    </row>
    <row r="48" spans="8:12" x14ac:dyDescent="0.25">
      <c r="H48" s="23"/>
      <c r="J48" s="23"/>
    </row>
    <row r="49" spans="1:12" x14ac:dyDescent="0.25">
      <c r="A49" s="24" t="s">
        <v>17</v>
      </c>
      <c r="H49" s="23"/>
      <c r="J49" s="23"/>
    </row>
    <row r="50" spans="1:12" x14ac:dyDescent="0.25">
      <c r="H50" s="23"/>
      <c r="J50" s="23"/>
    </row>
    <row r="51" spans="1:12" x14ac:dyDescent="0.25">
      <c r="A51" s="24" t="s">
        <v>18</v>
      </c>
      <c r="H51" s="23"/>
      <c r="J51" s="23"/>
    </row>
    <row r="52" spans="1:12" x14ac:dyDescent="0.25">
      <c r="A52" s="90" t="s">
        <v>56</v>
      </c>
      <c r="B52" s="90"/>
      <c r="C52" s="90"/>
      <c r="D52" s="90"/>
      <c r="E52" s="90"/>
      <c r="F52" s="90"/>
      <c r="G52" s="90"/>
      <c r="H52" s="90"/>
      <c r="I52" s="90"/>
      <c r="J52" s="90"/>
      <c r="K52" s="90"/>
      <c r="L52" s="90"/>
    </row>
    <row r="53" spans="1:12" x14ac:dyDescent="0.25">
      <c r="A53" s="90"/>
      <c r="B53" s="90"/>
      <c r="C53" s="90"/>
      <c r="D53" s="90"/>
      <c r="E53" s="90"/>
      <c r="F53" s="90"/>
      <c r="G53" s="90"/>
      <c r="H53" s="90"/>
      <c r="I53" s="90"/>
      <c r="J53" s="90"/>
      <c r="K53" s="90"/>
      <c r="L53" s="90"/>
    </row>
    <row r="54" spans="1:12" ht="15.75" thickBot="1" x14ac:dyDescent="0.3">
      <c r="H54" s="23"/>
    </row>
    <row r="55" spans="1:12" ht="15.75" thickBot="1" x14ac:dyDescent="0.3">
      <c r="B55" s="49" t="s">
        <v>19</v>
      </c>
      <c r="C55" s="50"/>
      <c r="D55" s="50"/>
      <c r="E55" s="50"/>
      <c r="F55" s="50"/>
      <c r="G55" s="49" t="s">
        <v>20</v>
      </c>
      <c r="H55" s="51"/>
      <c r="I55" s="49" t="s">
        <v>21</v>
      </c>
      <c r="J55" s="50"/>
      <c r="K55" s="50"/>
      <c r="L55" s="51"/>
    </row>
    <row r="56" spans="1:12" ht="30" customHeight="1" thickBot="1" x14ac:dyDescent="0.3">
      <c r="B56" s="91" t="s">
        <v>22</v>
      </c>
      <c r="C56" s="92"/>
      <c r="D56" s="92"/>
      <c r="E56" s="92"/>
      <c r="F56" s="92"/>
      <c r="G56" s="34">
        <f>K13+(0.5*K12)</f>
        <v>0</v>
      </c>
      <c r="H56" s="35" t="s">
        <v>13</v>
      </c>
      <c r="I56" s="95" t="s">
        <v>23</v>
      </c>
      <c r="J56" s="95"/>
      <c r="K56" s="95"/>
      <c r="L56" s="96"/>
    </row>
    <row r="57" spans="1:12" x14ac:dyDescent="0.25">
      <c r="B57" s="81" t="s">
        <v>24</v>
      </c>
      <c r="C57" s="82"/>
      <c r="D57" s="82"/>
      <c r="E57" s="82"/>
      <c r="F57" s="82"/>
      <c r="G57" s="36">
        <f>IF(K16="No",0,K17*0.5)</f>
        <v>0</v>
      </c>
      <c r="H57" s="37" t="s">
        <v>25</v>
      </c>
      <c r="I57" s="61" t="s">
        <v>26</v>
      </c>
      <c r="J57" s="61"/>
      <c r="K57" s="61"/>
      <c r="L57" s="62"/>
    </row>
    <row r="58" spans="1:12" ht="15.75" thickBot="1" x14ac:dyDescent="0.3">
      <c r="B58" s="81" t="s">
        <v>27</v>
      </c>
      <c r="C58" s="82"/>
      <c r="D58" s="82"/>
      <c r="E58" s="82"/>
      <c r="F58" s="82"/>
      <c r="G58" s="36">
        <f>IF(K16="No",0,K17*0.7)</f>
        <v>0</v>
      </c>
      <c r="H58" s="37" t="s">
        <v>25</v>
      </c>
      <c r="I58" s="83"/>
      <c r="J58" s="83"/>
      <c r="K58" s="83"/>
      <c r="L58" s="84"/>
    </row>
    <row r="59" spans="1:12" x14ac:dyDescent="0.25">
      <c r="B59" s="58" t="s">
        <v>28</v>
      </c>
      <c r="C59" s="59"/>
      <c r="D59" s="59"/>
      <c r="E59" s="59"/>
      <c r="F59" s="59"/>
      <c r="G59" s="38">
        <f>0.5*(K19/12)</f>
        <v>0</v>
      </c>
      <c r="H59" s="39" t="s">
        <v>25</v>
      </c>
      <c r="I59" s="61" t="s">
        <v>26</v>
      </c>
      <c r="J59" s="61"/>
      <c r="K59" s="61"/>
      <c r="L59" s="62"/>
    </row>
    <row r="60" spans="1:12" ht="15.75" thickBot="1" x14ac:dyDescent="0.3">
      <c r="B60" s="66" t="s">
        <v>29</v>
      </c>
      <c r="C60" s="67"/>
      <c r="D60" s="67"/>
      <c r="E60" s="67"/>
      <c r="F60" s="67"/>
      <c r="G60" s="25">
        <f>0.7*(K19/12)</f>
        <v>0</v>
      </c>
      <c r="H60" s="26" t="s">
        <v>25</v>
      </c>
      <c r="I60" s="64"/>
      <c r="J60" s="64"/>
      <c r="K60" s="64"/>
      <c r="L60" s="65"/>
    </row>
    <row r="61" spans="1:12" ht="15.75" thickBot="1" x14ac:dyDescent="0.3">
      <c r="B61" s="42" t="s">
        <v>30</v>
      </c>
      <c r="C61" s="43"/>
      <c r="D61" s="43"/>
      <c r="E61" s="43"/>
      <c r="F61" s="43"/>
      <c r="G61" s="25">
        <f>IF(K15&gt;3,K15*0.2,0)</f>
        <v>0</v>
      </c>
      <c r="H61" s="26" t="s">
        <v>25</v>
      </c>
      <c r="I61" s="67" t="s">
        <v>26</v>
      </c>
      <c r="J61" s="67"/>
      <c r="K61" s="67"/>
      <c r="L61" s="97"/>
    </row>
    <row r="62" spans="1:12" ht="15.75" thickBot="1" x14ac:dyDescent="0.3">
      <c r="F62" s="40"/>
      <c r="G62" s="40"/>
      <c r="H62" s="40"/>
    </row>
    <row r="63" spans="1:12" ht="30" customHeight="1" thickBot="1" x14ac:dyDescent="0.3">
      <c r="B63" s="68" t="s">
        <v>31</v>
      </c>
      <c r="C63" s="69"/>
      <c r="D63" s="68" t="s">
        <v>32</v>
      </c>
      <c r="E63" s="72"/>
      <c r="F63" s="74" t="s">
        <v>33</v>
      </c>
      <c r="G63" s="75"/>
      <c r="H63" s="75"/>
      <c r="I63" s="76"/>
      <c r="J63" s="75" t="s">
        <v>21</v>
      </c>
      <c r="K63" s="75"/>
      <c r="L63" s="76"/>
    </row>
    <row r="64" spans="1:12" ht="15" customHeight="1" thickBot="1" x14ac:dyDescent="0.3">
      <c r="B64" s="70"/>
      <c r="C64" s="71"/>
      <c r="D64" s="70"/>
      <c r="E64" s="73"/>
      <c r="F64" s="79" t="s">
        <v>34</v>
      </c>
      <c r="G64" s="80"/>
      <c r="H64" s="79" t="s">
        <v>35</v>
      </c>
      <c r="I64" s="80"/>
      <c r="J64" s="77"/>
      <c r="K64" s="77"/>
      <c r="L64" s="78"/>
    </row>
    <row r="65" spans="1:12" ht="15.75" thickBot="1" x14ac:dyDescent="0.3">
      <c r="B65" s="42" t="s">
        <v>36</v>
      </c>
      <c r="C65" s="43"/>
      <c r="D65" s="9">
        <f>7.5+G57+G59+G61</f>
        <v>7.5</v>
      </c>
      <c r="E65" s="13" t="s">
        <v>25</v>
      </c>
      <c r="F65" s="44">
        <f>1.47*$K$11*D65</f>
        <v>0</v>
      </c>
      <c r="G65" s="45"/>
      <c r="H65" s="46">
        <f>CEILING(F65,10)</f>
        <v>0</v>
      </c>
      <c r="I65" s="47"/>
      <c r="J65" s="43" t="s">
        <v>37</v>
      </c>
      <c r="K65" s="43"/>
      <c r="L65" s="48"/>
    </row>
    <row r="66" spans="1:12" ht="15.75" thickBot="1" x14ac:dyDescent="0.3">
      <c r="B66" s="42" t="s">
        <v>38</v>
      </c>
      <c r="C66" s="43"/>
      <c r="D66" s="9">
        <f>9.5+G58+G60+G61</f>
        <v>9.5</v>
      </c>
      <c r="E66" s="13" t="s">
        <v>25</v>
      </c>
      <c r="F66" s="44">
        <f t="shared" ref="F66:F67" si="0">1.47*$K$11*D66</f>
        <v>0</v>
      </c>
      <c r="G66" s="45"/>
      <c r="H66" s="46">
        <f t="shared" ref="H66:H67" si="1">CEILING(F66,10)</f>
        <v>0</v>
      </c>
      <c r="I66" s="47"/>
      <c r="J66" s="43" t="s">
        <v>37</v>
      </c>
      <c r="K66" s="43"/>
      <c r="L66" s="48"/>
    </row>
    <row r="67" spans="1:12" ht="15.75" thickBot="1" x14ac:dyDescent="0.3">
      <c r="B67" s="42" t="s">
        <v>39</v>
      </c>
      <c r="C67" s="43"/>
      <c r="D67" s="9">
        <f>11.5+G58+G60+G61</f>
        <v>11.5</v>
      </c>
      <c r="E67" s="13" t="s">
        <v>25</v>
      </c>
      <c r="F67" s="44">
        <f t="shared" si="0"/>
        <v>0</v>
      </c>
      <c r="G67" s="45"/>
      <c r="H67" s="46">
        <f t="shared" si="1"/>
        <v>0</v>
      </c>
      <c r="I67" s="47"/>
      <c r="J67" s="43" t="s">
        <v>37</v>
      </c>
      <c r="K67" s="43"/>
      <c r="L67" s="48"/>
    </row>
    <row r="68" spans="1:12" ht="15.75" thickBot="1" x14ac:dyDescent="0.3"/>
    <row r="69" spans="1:12" ht="15.75" thickBot="1" x14ac:dyDescent="0.3">
      <c r="B69" s="49" t="s">
        <v>40</v>
      </c>
      <c r="C69" s="50"/>
      <c r="D69" s="50"/>
      <c r="E69" s="50"/>
      <c r="F69" s="50"/>
      <c r="G69" s="50"/>
      <c r="H69" s="50"/>
      <c r="I69" s="50"/>
      <c r="J69" s="50"/>
      <c r="K69" s="50"/>
      <c r="L69" s="51"/>
    </row>
    <row r="70" spans="1:12" x14ac:dyDescent="0.25">
      <c r="B70" s="52"/>
      <c r="C70" s="53"/>
      <c r="D70" s="53"/>
      <c r="E70" s="53"/>
      <c r="F70" s="53"/>
      <c r="G70" s="53"/>
      <c r="H70" s="53"/>
      <c r="I70" s="53"/>
      <c r="J70" s="53"/>
      <c r="K70" s="53"/>
      <c r="L70" s="54"/>
    </row>
    <row r="71" spans="1:12" x14ac:dyDescent="0.25">
      <c r="B71" s="52"/>
      <c r="C71" s="53"/>
      <c r="D71" s="53"/>
      <c r="E71" s="53"/>
      <c r="F71" s="53"/>
      <c r="G71" s="53"/>
      <c r="H71" s="53"/>
      <c r="I71" s="53"/>
      <c r="J71" s="53"/>
      <c r="K71" s="53"/>
      <c r="L71" s="54"/>
    </row>
    <row r="72" spans="1:12" x14ac:dyDescent="0.25">
      <c r="B72" s="52"/>
      <c r="C72" s="53"/>
      <c r="D72" s="53"/>
      <c r="E72" s="53"/>
      <c r="F72" s="53"/>
      <c r="G72" s="53"/>
      <c r="H72" s="53"/>
      <c r="I72" s="53"/>
      <c r="J72" s="53"/>
      <c r="K72" s="53"/>
      <c r="L72" s="54"/>
    </row>
    <row r="73" spans="1:12" x14ac:dyDescent="0.25">
      <c r="B73" s="52"/>
      <c r="C73" s="53"/>
      <c r="D73" s="53"/>
      <c r="E73" s="53"/>
      <c r="F73" s="53"/>
      <c r="G73" s="53"/>
      <c r="H73" s="53"/>
      <c r="I73" s="53"/>
      <c r="J73" s="53"/>
      <c r="K73" s="53"/>
      <c r="L73" s="54"/>
    </row>
    <row r="74" spans="1:12" x14ac:dyDescent="0.25">
      <c r="B74" s="52"/>
      <c r="C74" s="53"/>
      <c r="D74" s="53"/>
      <c r="E74" s="53"/>
      <c r="F74" s="53"/>
      <c r="G74" s="53"/>
      <c r="H74" s="53"/>
      <c r="I74" s="53"/>
      <c r="J74" s="53"/>
      <c r="K74" s="53"/>
      <c r="L74" s="54"/>
    </row>
    <row r="75" spans="1:12" ht="15.75" thickBot="1" x14ac:dyDescent="0.3">
      <c r="B75" s="55"/>
      <c r="C75" s="56"/>
      <c r="D75" s="56"/>
      <c r="E75" s="56"/>
      <c r="F75" s="56"/>
      <c r="G75" s="56"/>
      <c r="H75" s="56"/>
      <c r="I75" s="56"/>
      <c r="J75" s="56"/>
      <c r="K75" s="56"/>
      <c r="L75" s="57"/>
    </row>
    <row r="76" spans="1:12" x14ac:dyDescent="0.25">
      <c r="B76" s="41"/>
      <c r="C76" s="41"/>
      <c r="D76" s="41"/>
      <c r="E76" s="41"/>
      <c r="F76" s="41"/>
      <c r="G76" s="41"/>
      <c r="H76" s="41"/>
      <c r="I76" s="41"/>
      <c r="J76" s="41"/>
      <c r="K76" s="41"/>
      <c r="L76" s="41"/>
    </row>
    <row r="77" spans="1:12" x14ac:dyDescent="0.25">
      <c r="A77" s="24" t="s">
        <v>41</v>
      </c>
      <c r="H77" s="23"/>
      <c r="J77" s="23"/>
    </row>
    <row r="78" spans="1:12" x14ac:dyDescent="0.25">
      <c r="A78" s="29" t="s">
        <v>53</v>
      </c>
      <c r="H78" s="23"/>
      <c r="J78" s="23"/>
    </row>
    <row r="79" spans="1:12" ht="15.75" thickBot="1" x14ac:dyDescent="0.3">
      <c r="H79" s="23"/>
    </row>
    <row r="80" spans="1:12" ht="15.75" thickBot="1" x14ac:dyDescent="0.3">
      <c r="B80" s="49" t="s">
        <v>19</v>
      </c>
      <c r="C80" s="50"/>
      <c r="D80" s="50"/>
      <c r="E80" s="50"/>
      <c r="F80" s="51"/>
      <c r="G80" s="49" t="s">
        <v>20</v>
      </c>
      <c r="H80" s="51"/>
      <c r="I80" s="49" t="s">
        <v>21</v>
      </c>
      <c r="J80" s="50"/>
      <c r="K80" s="50"/>
      <c r="L80" s="51"/>
    </row>
    <row r="81" spans="2:12" ht="30" customHeight="1" thickBot="1" x14ac:dyDescent="0.3">
      <c r="B81" s="91" t="s">
        <v>22</v>
      </c>
      <c r="C81" s="92"/>
      <c r="D81" s="92"/>
      <c r="E81" s="92"/>
      <c r="F81" s="93"/>
      <c r="G81" s="34">
        <f>K14+K20+(K17*K12)+(1.5*K12)</f>
        <v>0</v>
      </c>
      <c r="H81" s="35" t="s">
        <v>13</v>
      </c>
      <c r="I81" s="94" t="s">
        <v>50</v>
      </c>
      <c r="J81" s="95"/>
      <c r="K81" s="95"/>
      <c r="L81" s="96"/>
    </row>
    <row r="82" spans="2:12" ht="15.75" thickBot="1" x14ac:dyDescent="0.3">
      <c r="B82" s="42" t="s">
        <v>30</v>
      </c>
      <c r="C82" s="43"/>
      <c r="D82" s="43"/>
      <c r="E82" s="43"/>
      <c r="F82" s="48"/>
      <c r="G82" s="25">
        <f>IF(K15&gt;3,K15*0.2,0)</f>
        <v>0</v>
      </c>
      <c r="H82" s="26" t="s">
        <v>25</v>
      </c>
      <c r="I82" s="42" t="s">
        <v>42</v>
      </c>
      <c r="J82" s="43"/>
      <c r="K82" s="43"/>
      <c r="L82" s="48"/>
    </row>
    <row r="83" spans="2:12" ht="15.75" thickBot="1" x14ac:dyDescent="0.3">
      <c r="F83" s="40"/>
      <c r="G83" s="40"/>
      <c r="H83" s="40"/>
    </row>
    <row r="84" spans="2:12" ht="15.75" thickBot="1" x14ac:dyDescent="0.3">
      <c r="B84" s="68" t="s">
        <v>31</v>
      </c>
      <c r="C84" s="72"/>
      <c r="D84" s="68" t="s">
        <v>32</v>
      </c>
      <c r="E84" s="72"/>
      <c r="F84" s="79" t="s">
        <v>33</v>
      </c>
      <c r="G84" s="88"/>
      <c r="H84" s="88"/>
      <c r="I84" s="80"/>
      <c r="J84" s="74" t="s">
        <v>21</v>
      </c>
      <c r="K84" s="75"/>
      <c r="L84" s="76"/>
    </row>
    <row r="85" spans="2:12" ht="15.75" thickBot="1" x14ac:dyDescent="0.3">
      <c r="B85" s="70"/>
      <c r="C85" s="73"/>
      <c r="D85" s="70"/>
      <c r="E85" s="73"/>
      <c r="F85" s="79" t="s">
        <v>34</v>
      </c>
      <c r="G85" s="80"/>
      <c r="H85" s="79" t="s">
        <v>35</v>
      </c>
      <c r="I85" s="80"/>
      <c r="J85" s="89"/>
      <c r="K85" s="77"/>
      <c r="L85" s="78"/>
    </row>
    <row r="86" spans="2:12" ht="15.75" thickBot="1" x14ac:dyDescent="0.3">
      <c r="B86" s="42" t="s">
        <v>36</v>
      </c>
      <c r="C86" s="48"/>
      <c r="D86" s="9">
        <f>6.5+G82</f>
        <v>6.5</v>
      </c>
      <c r="E86" s="13" t="s">
        <v>25</v>
      </c>
      <c r="F86" s="44">
        <f>1.47*$K$11*D86</f>
        <v>0</v>
      </c>
      <c r="G86" s="45"/>
      <c r="H86" s="46">
        <f>CEILING(F86,10)</f>
        <v>0</v>
      </c>
      <c r="I86" s="47"/>
      <c r="J86" s="42" t="s">
        <v>43</v>
      </c>
      <c r="K86" s="43"/>
      <c r="L86" s="48"/>
    </row>
    <row r="87" spans="2:12" ht="15.75" thickBot="1" x14ac:dyDescent="0.3">
      <c r="B87" s="42" t="s">
        <v>38</v>
      </c>
      <c r="C87" s="48"/>
      <c r="D87" s="9">
        <f>8.5+G82</f>
        <v>8.5</v>
      </c>
      <c r="E87" s="13" t="s">
        <v>25</v>
      </c>
      <c r="F87" s="44">
        <f t="shared" ref="F87:F88" si="2">1.47*$K$11*D87</f>
        <v>0</v>
      </c>
      <c r="G87" s="45"/>
      <c r="H87" s="46">
        <f t="shared" ref="H87:H88" si="3">CEILING(F87,10)</f>
        <v>0</v>
      </c>
      <c r="I87" s="47"/>
      <c r="J87" s="42" t="s">
        <v>43</v>
      </c>
      <c r="K87" s="43"/>
      <c r="L87" s="48"/>
    </row>
    <row r="88" spans="2:12" ht="15.75" thickBot="1" x14ac:dyDescent="0.3">
      <c r="B88" s="42" t="s">
        <v>39</v>
      </c>
      <c r="C88" s="48"/>
      <c r="D88" s="9">
        <f>10.5+G82</f>
        <v>10.5</v>
      </c>
      <c r="E88" s="13" t="s">
        <v>25</v>
      </c>
      <c r="F88" s="44">
        <f t="shared" si="2"/>
        <v>0</v>
      </c>
      <c r="G88" s="45"/>
      <c r="H88" s="46">
        <f t="shared" si="3"/>
        <v>0</v>
      </c>
      <c r="I88" s="47"/>
      <c r="J88" s="42" t="s">
        <v>43</v>
      </c>
      <c r="K88" s="43"/>
      <c r="L88" s="48"/>
    </row>
    <row r="89" spans="2:12" ht="15.75" thickBot="1" x14ac:dyDescent="0.3"/>
    <row r="90" spans="2:12" ht="15.75" thickBot="1" x14ac:dyDescent="0.3">
      <c r="B90" s="49" t="s">
        <v>40</v>
      </c>
      <c r="C90" s="50"/>
      <c r="D90" s="50"/>
      <c r="E90" s="50"/>
      <c r="F90" s="50"/>
      <c r="G90" s="50"/>
      <c r="H90" s="50"/>
      <c r="I90" s="50"/>
      <c r="J90" s="50"/>
      <c r="K90" s="50"/>
      <c r="L90" s="51"/>
    </row>
    <row r="91" spans="2:12" x14ac:dyDescent="0.25">
      <c r="B91" s="85"/>
      <c r="C91" s="86"/>
      <c r="D91" s="86"/>
      <c r="E91" s="86"/>
      <c r="F91" s="86"/>
      <c r="G91" s="86"/>
      <c r="H91" s="86"/>
      <c r="I91" s="86"/>
      <c r="J91" s="86"/>
      <c r="K91" s="86"/>
      <c r="L91" s="87"/>
    </row>
    <row r="92" spans="2:12" x14ac:dyDescent="0.25">
      <c r="B92" s="52"/>
      <c r="C92" s="53"/>
      <c r="D92" s="53"/>
      <c r="E92" s="53"/>
      <c r="F92" s="53"/>
      <c r="G92" s="53"/>
      <c r="H92" s="53"/>
      <c r="I92" s="53"/>
      <c r="J92" s="53"/>
      <c r="K92" s="53"/>
      <c r="L92" s="54"/>
    </row>
    <row r="93" spans="2:12" x14ac:dyDescent="0.25">
      <c r="B93" s="52"/>
      <c r="C93" s="53"/>
      <c r="D93" s="53"/>
      <c r="E93" s="53"/>
      <c r="F93" s="53"/>
      <c r="G93" s="53"/>
      <c r="H93" s="53"/>
      <c r="I93" s="53"/>
      <c r="J93" s="53"/>
      <c r="K93" s="53"/>
      <c r="L93" s="54"/>
    </row>
    <row r="94" spans="2:12" x14ac:dyDescent="0.25">
      <c r="B94" s="52"/>
      <c r="C94" s="53"/>
      <c r="D94" s="53"/>
      <c r="E94" s="53"/>
      <c r="F94" s="53"/>
      <c r="G94" s="53"/>
      <c r="H94" s="53"/>
      <c r="I94" s="53"/>
      <c r="J94" s="53"/>
      <c r="K94" s="53"/>
      <c r="L94" s="54"/>
    </row>
    <row r="95" spans="2:12" x14ac:dyDescent="0.25">
      <c r="B95" s="52"/>
      <c r="C95" s="53"/>
      <c r="D95" s="53"/>
      <c r="E95" s="53"/>
      <c r="F95" s="53"/>
      <c r="G95" s="53"/>
      <c r="H95" s="53"/>
      <c r="I95" s="53"/>
      <c r="J95" s="53"/>
      <c r="K95" s="53"/>
      <c r="L95" s="54"/>
    </row>
    <row r="96" spans="2:12" ht="15.75" thickBot="1" x14ac:dyDescent="0.3">
      <c r="B96" s="55"/>
      <c r="C96" s="56"/>
      <c r="D96" s="56"/>
      <c r="E96" s="56"/>
      <c r="F96" s="56"/>
      <c r="G96" s="56"/>
      <c r="H96" s="56"/>
      <c r="I96" s="56"/>
      <c r="J96" s="56"/>
      <c r="K96" s="56"/>
      <c r="L96" s="57"/>
    </row>
    <row r="99" spans="1:12" x14ac:dyDescent="0.25">
      <c r="A99" s="24" t="s">
        <v>44</v>
      </c>
      <c r="H99" s="23"/>
      <c r="J99" s="23"/>
    </row>
    <row r="100" spans="1:12" ht="15" customHeight="1" x14ac:dyDescent="0.25">
      <c r="A100" s="90" t="s">
        <v>55</v>
      </c>
      <c r="B100" s="90"/>
      <c r="C100" s="90"/>
      <c r="D100" s="90"/>
      <c r="E100" s="90"/>
      <c r="F100" s="90"/>
      <c r="G100" s="90"/>
      <c r="H100" s="90"/>
      <c r="I100" s="90"/>
      <c r="J100" s="90"/>
      <c r="K100" s="90"/>
      <c r="L100" s="90"/>
    </row>
    <row r="101" spans="1:12" ht="15.75" thickBot="1" x14ac:dyDescent="0.3">
      <c r="A101" s="90"/>
      <c r="B101" s="90"/>
      <c r="C101" s="90"/>
      <c r="D101" s="90"/>
      <c r="E101" s="90"/>
      <c r="F101" s="90"/>
      <c r="G101" s="90"/>
      <c r="H101" s="90"/>
      <c r="I101" s="90"/>
      <c r="J101" s="90"/>
      <c r="K101" s="90"/>
      <c r="L101" s="90"/>
    </row>
    <row r="102" spans="1:12" ht="15.75" thickBot="1" x14ac:dyDescent="0.3">
      <c r="B102" s="49" t="s">
        <v>19</v>
      </c>
      <c r="C102" s="50"/>
      <c r="D102" s="50"/>
      <c r="E102" s="50"/>
      <c r="F102" s="51"/>
      <c r="G102" s="49" t="s">
        <v>20</v>
      </c>
      <c r="H102" s="51"/>
      <c r="I102" s="49" t="s">
        <v>21</v>
      </c>
      <c r="J102" s="50"/>
      <c r="K102" s="50"/>
      <c r="L102" s="51"/>
    </row>
    <row r="103" spans="1:12" ht="30" customHeight="1" thickBot="1" x14ac:dyDescent="0.3">
      <c r="B103" s="91" t="s">
        <v>22</v>
      </c>
      <c r="C103" s="92"/>
      <c r="D103" s="92"/>
      <c r="E103" s="92"/>
      <c r="F103" s="93"/>
      <c r="G103" s="34">
        <f>K14+K20+(K17*K12)+(1.5*K12)</f>
        <v>0</v>
      </c>
      <c r="H103" s="35" t="s">
        <v>13</v>
      </c>
      <c r="I103" s="94" t="s">
        <v>23</v>
      </c>
      <c r="J103" s="95"/>
      <c r="K103" s="95"/>
      <c r="L103" s="96"/>
    </row>
    <row r="104" spans="1:12" ht="15" customHeight="1" x14ac:dyDescent="0.25">
      <c r="B104" s="81" t="s">
        <v>24</v>
      </c>
      <c r="C104" s="82"/>
      <c r="D104" s="82"/>
      <c r="E104" s="82"/>
      <c r="F104" s="82"/>
      <c r="G104" s="36">
        <f>IF(K16="No",0,K17*0.5)</f>
        <v>0</v>
      </c>
      <c r="H104" s="37" t="s">
        <v>25</v>
      </c>
      <c r="I104" s="61" t="s">
        <v>45</v>
      </c>
      <c r="J104" s="61"/>
      <c r="K104" s="61"/>
      <c r="L104" s="62"/>
    </row>
    <row r="105" spans="1:12" ht="15" customHeight="1" thickBot="1" x14ac:dyDescent="0.3">
      <c r="B105" s="81" t="s">
        <v>27</v>
      </c>
      <c r="C105" s="82"/>
      <c r="D105" s="82"/>
      <c r="E105" s="82"/>
      <c r="F105" s="82"/>
      <c r="G105" s="36">
        <f>IF(K16="No",0,K17*0.7)</f>
        <v>0</v>
      </c>
      <c r="H105" s="37" t="s">
        <v>25</v>
      </c>
      <c r="I105" s="83"/>
      <c r="J105" s="83"/>
      <c r="K105" s="83"/>
      <c r="L105" s="84"/>
    </row>
    <row r="106" spans="1:12" ht="15" customHeight="1" x14ac:dyDescent="0.25">
      <c r="B106" s="58" t="s">
        <v>28</v>
      </c>
      <c r="C106" s="59"/>
      <c r="D106" s="59"/>
      <c r="E106" s="59"/>
      <c r="F106" s="59"/>
      <c r="G106" s="38">
        <f>0.5*(K19/12)</f>
        <v>0</v>
      </c>
      <c r="H106" s="39" t="s">
        <v>25</v>
      </c>
      <c r="I106" s="61" t="s">
        <v>45</v>
      </c>
      <c r="J106" s="61"/>
      <c r="K106" s="61"/>
      <c r="L106" s="62"/>
    </row>
    <row r="107" spans="1:12" ht="15" customHeight="1" thickBot="1" x14ac:dyDescent="0.3">
      <c r="B107" s="66" t="s">
        <v>29</v>
      </c>
      <c r="C107" s="67"/>
      <c r="D107" s="67"/>
      <c r="E107" s="67"/>
      <c r="F107" s="67"/>
      <c r="G107" s="25">
        <f>0.7*(K19/12)</f>
        <v>0</v>
      </c>
      <c r="H107" s="26" t="s">
        <v>25</v>
      </c>
      <c r="I107" s="64"/>
      <c r="J107" s="64"/>
      <c r="K107" s="64"/>
      <c r="L107" s="65"/>
    </row>
    <row r="108" spans="1:12" ht="15.75" thickBot="1" x14ac:dyDescent="0.3">
      <c r="B108" s="42" t="s">
        <v>30</v>
      </c>
      <c r="C108" s="43"/>
      <c r="D108" s="43"/>
      <c r="E108" s="43"/>
      <c r="F108" s="48"/>
      <c r="G108" s="25">
        <f>IF(K15&gt;3,K15*0.2,0)</f>
        <v>0</v>
      </c>
      <c r="H108" s="26" t="s">
        <v>25</v>
      </c>
      <c r="I108" s="42" t="s">
        <v>42</v>
      </c>
      <c r="J108" s="43"/>
      <c r="K108" s="43"/>
      <c r="L108" s="48"/>
    </row>
    <row r="109" spans="1:12" ht="15.75" thickBot="1" x14ac:dyDescent="0.3">
      <c r="F109" s="40"/>
      <c r="G109" s="40"/>
      <c r="H109" s="40"/>
    </row>
    <row r="110" spans="1:12" ht="15.75" thickBot="1" x14ac:dyDescent="0.3">
      <c r="B110" s="68" t="s">
        <v>31</v>
      </c>
      <c r="C110" s="72"/>
      <c r="D110" s="68" t="s">
        <v>32</v>
      </c>
      <c r="E110" s="72"/>
      <c r="F110" s="79" t="s">
        <v>33</v>
      </c>
      <c r="G110" s="88"/>
      <c r="H110" s="88"/>
      <c r="I110" s="80"/>
      <c r="J110" s="74" t="s">
        <v>21</v>
      </c>
      <c r="K110" s="75"/>
      <c r="L110" s="76"/>
    </row>
    <row r="111" spans="1:12" ht="15.75" thickBot="1" x14ac:dyDescent="0.3">
      <c r="B111" s="70"/>
      <c r="C111" s="73"/>
      <c r="D111" s="70"/>
      <c r="E111" s="73"/>
      <c r="F111" s="79" t="s">
        <v>34</v>
      </c>
      <c r="G111" s="80"/>
      <c r="H111" s="79" t="s">
        <v>35</v>
      </c>
      <c r="I111" s="80"/>
      <c r="J111" s="89"/>
      <c r="K111" s="77"/>
      <c r="L111" s="78"/>
    </row>
    <row r="112" spans="1:12" ht="15.75" thickBot="1" x14ac:dyDescent="0.3">
      <c r="B112" s="42" t="s">
        <v>36</v>
      </c>
      <c r="C112" s="48"/>
      <c r="D112" s="9">
        <f>6.5+G108+G104+G106</f>
        <v>6.5</v>
      </c>
      <c r="E112" s="13" t="s">
        <v>25</v>
      </c>
      <c r="F112" s="44">
        <f>1.47*$K$11*D112</f>
        <v>0</v>
      </c>
      <c r="G112" s="45"/>
      <c r="H112" s="46">
        <f>CEILING(F112,10)</f>
        <v>0</v>
      </c>
      <c r="I112" s="47"/>
      <c r="J112" s="42" t="s">
        <v>46</v>
      </c>
      <c r="K112" s="43"/>
      <c r="L112" s="48"/>
    </row>
    <row r="113" spans="1:12" ht="15.75" thickBot="1" x14ac:dyDescent="0.3">
      <c r="B113" s="42" t="s">
        <v>38</v>
      </c>
      <c r="C113" s="48"/>
      <c r="D113" s="9">
        <f>8.5+G108+G105+G107</f>
        <v>8.5</v>
      </c>
      <c r="E113" s="13" t="s">
        <v>25</v>
      </c>
      <c r="F113" s="44">
        <f t="shared" ref="F113:F114" si="4">1.47*$K$11*D113</f>
        <v>0</v>
      </c>
      <c r="G113" s="45"/>
      <c r="H113" s="46">
        <f t="shared" ref="H113:H114" si="5">CEILING(F113,10)</f>
        <v>0</v>
      </c>
      <c r="I113" s="47"/>
      <c r="J113" s="42" t="s">
        <v>46</v>
      </c>
      <c r="K113" s="43"/>
      <c r="L113" s="48"/>
    </row>
    <row r="114" spans="1:12" ht="15.75" thickBot="1" x14ac:dyDescent="0.3">
      <c r="B114" s="42" t="s">
        <v>39</v>
      </c>
      <c r="C114" s="48"/>
      <c r="D114" s="9">
        <f>10.5+G108+G105+G107</f>
        <v>10.5</v>
      </c>
      <c r="E114" s="13" t="s">
        <v>25</v>
      </c>
      <c r="F114" s="44">
        <f t="shared" si="4"/>
        <v>0</v>
      </c>
      <c r="G114" s="45"/>
      <c r="H114" s="46">
        <f t="shared" si="5"/>
        <v>0</v>
      </c>
      <c r="I114" s="47"/>
      <c r="J114" s="42" t="s">
        <v>46</v>
      </c>
      <c r="K114" s="43"/>
      <c r="L114" s="48"/>
    </row>
    <row r="115" spans="1:12" ht="15.75" thickBot="1" x14ac:dyDescent="0.3"/>
    <row r="116" spans="1:12" ht="15.75" thickBot="1" x14ac:dyDescent="0.3">
      <c r="B116" s="49" t="s">
        <v>40</v>
      </c>
      <c r="C116" s="50"/>
      <c r="D116" s="50"/>
      <c r="E116" s="50"/>
      <c r="F116" s="50"/>
      <c r="G116" s="50"/>
      <c r="H116" s="50"/>
      <c r="I116" s="50"/>
      <c r="J116" s="50"/>
      <c r="K116" s="50"/>
      <c r="L116" s="51"/>
    </row>
    <row r="117" spans="1:12" x14ac:dyDescent="0.25">
      <c r="B117" s="85"/>
      <c r="C117" s="86"/>
      <c r="D117" s="86"/>
      <c r="E117" s="86"/>
      <c r="F117" s="86"/>
      <c r="G117" s="86"/>
      <c r="H117" s="86"/>
      <c r="I117" s="86"/>
      <c r="J117" s="86"/>
      <c r="K117" s="86"/>
      <c r="L117" s="87"/>
    </row>
    <row r="118" spans="1:12" x14ac:dyDescent="0.25">
      <c r="B118" s="52"/>
      <c r="C118" s="53"/>
      <c r="D118" s="53"/>
      <c r="E118" s="53"/>
      <c r="F118" s="53"/>
      <c r="G118" s="53"/>
      <c r="H118" s="53"/>
      <c r="I118" s="53"/>
      <c r="J118" s="53"/>
      <c r="K118" s="53"/>
      <c r="L118" s="54"/>
    </row>
    <row r="119" spans="1:12" x14ac:dyDescent="0.25">
      <c r="B119" s="52"/>
      <c r="C119" s="53"/>
      <c r="D119" s="53"/>
      <c r="E119" s="53"/>
      <c r="F119" s="53"/>
      <c r="G119" s="53"/>
      <c r="H119" s="53"/>
      <c r="I119" s="53"/>
      <c r="J119" s="53"/>
      <c r="K119" s="53"/>
      <c r="L119" s="54"/>
    </row>
    <row r="120" spans="1:12" x14ac:dyDescent="0.25">
      <c r="B120" s="52"/>
      <c r="C120" s="53"/>
      <c r="D120" s="53"/>
      <c r="E120" s="53"/>
      <c r="F120" s="53"/>
      <c r="G120" s="53"/>
      <c r="H120" s="53"/>
      <c r="I120" s="53"/>
      <c r="J120" s="53"/>
      <c r="K120" s="53"/>
      <c r="L120" s="54"/>
    </row>
    <row r="121" spans="1:12" x14ac:dyDescent="0.25">
      <c r="B121" s="52"/>
      <c r="C121" s="53"/>
      <c r="D121" s="53"/>
      <c r="E121" s="53"/>
      <c r="F121" s="53"/>
      <c r="G121" s="53"/>
      <c r="H121" s="53"/>
      <c r="I121" s="53"/>
      <c r="J121" s="53"/>
      <c r="K121" s="53"/>
      <c r="L121" s="54"/>
    </row>
    <row r="122" spans="1:12" ht="15.75" thickBot="1" x14ac:dyDescent="0.3">
      <c r="B122" s="55"/>
      <c r="C122" s="56"/>
      <c r="D122" s="56"/>
      <c r="E122" s="56"/>
      <c r="F122" s="56"/>
      <c r="G122" s="56"/>
      <c r="H122" s="56"/>
      <c r="I122" s="56"/>
      <c r="J122" s="56"/>
      <c r="K122" s="56"/>
      <c r="L122" s="57"/>
    </row>
    <row r="124" spans="1:12" x14ac:dyDescent="0.25">
      <c r="H124" s="23"/>
      <c r="J124" s="23"/>
    </row>
    <row r="125" spans="1:12" x14ac:dyDescent="0.25">
      <c r="A125" s="24" t="s">
        <v>47</v>
      </c>
      <c r="H125" s="23"/>
      <c r="J125" s="23"/>
    </row>
    <row r="126" spans="1:12" ht="15.75" thickBot="1" x14ac:dyDescent="0.3">
      <c r="H126" s="23"/>
    </row>
    <row r="127" spans="1:12" ht="15.75" thickBot="1" x14ac:dyDescent="0.3">
      <c r="B127" s="49" t="s">
        <v>19</v>
      </c>
      <c r="C127" s="50"/>
      <c r="D127" s="50"/>
      <c r="E127" s="50"/>
      <c r="F127" s="50"/>
      <c r="G127" s="49" t="s">
        <v>20</v>
      </c>
      <c r="H127" s="51"/>
      <c r="I127" s="49" t="s">
        <v>21</v>
      </c>
      <c r="J127" s="50"/>
      <c r="K127" s="50"/>
      <c r="L127" s="51"/>
    </row>
    <row r="128" spans="1:12" x14ac:dyDescent="0.25">
      <c r="B128" s="81" t="s">
        <v>24</v>
      </c>
      <c r="C128" s="82"/>
      <c r="D128" s="82"/>
      <c r="E128" s="82"/>
      <c r="F128" s="82"/>
      <c r="G128" s="36">
        <f>IF(K16="No",0,K17*0.5)</f>
        <v>0</v>
      </c>
      <c r="H128" s="37" t="s">
        <v>25</v>
      </c>
      <c r="I128" s="61" t="s">
        <v>48</v>
      </c>
      <c r="J128" s="61"/>
      <c r="K128" s="61"/>
      <c r="L128" s="62"/>
    </row>
    <row r="129" spans="2:12" ht="15.75" thickBot="1" x14ac:dyDescent="0.3">
      <c r="B129" s="81" t="s">
        <v>27</v>
      </c>
      <c r="C129" s="82"/>
      <c r="D129" s="82"/>
      <c r="E129" s="82"/>
      <c r="F129" s="82"/>
      <c r="G129" s="36">
        <f>IF(K16="No",0,K17*0.7)</f>
        <v>0</v>
      </c>
      <c r="H129" s="37" t="s">
        <v>25</v>
      </c>
      <c r="I129" s="83"/>
      <c r="J129" s="83"/>
      <c r="K129" s="83"/>
      <c r="L129" s="84"/>
    </row>
    <row r="130" spans="2:12" x14ac:dyDescent="0.25">
      <c r="B130" s="58" t="s">
        <v>28</v>
      </c>
      <c r="C130" s="59"/>
      <c r="D130" s="59"/>
      <c r="E130" s="59"/>
      <c r="F130" s="59"/>
      <c r="G130" s="38">
        <f>0.5*(K19/12)</f>
        <v>0</v>
      </c>
      <c r="H130" s="39" t="s">
        <v>25</v>
      </c>
      <c r="I130" s="60" t="s">
        <v>48</v>
      </c>
      <c r="J130" s="61"/>
      <c r="K130" s="61"/>
      <c r="L130" s="62"/>
    </row>
    <row r="131" spans="2:12" ht="15.75" thickBot="1" x14ac:dyDescent="0.3">
      <c r="B131" s="66" t="s">
        <v>29</v>
      </c>
      <c r="C131" s="67"/>
      <c r="D131" s="67"/>
      <c r="E131" s="67"/>
      <c r="F131" s="67"/>
      <c r="G131" s="25">
        <f>0.7*(K19/12)</f>
        <v>0</v>
      </c>
      <c r="H131" s="26" t="s">
        <v>25</v>
      </c>
      <c r="I131" s="63"/>
      <c r="J131" s="64"/>
      <c r="K131" s="64"/>
      <c r="L131" s="65"/>
    </row>
    <row r="132" spans="2:12" ht="15.75" thickBot="1" x14ac:dyDescent="0.3">
      <c r="F132" s="40"/>
      <c r="G132" s="40"/>
      <c r="H132" s="40"/>
    </row>
    <row r="133" spans="2:12" ht="15.75" thickBot="1" x14ac:dyDescent="0.3">
      <c r="B133" s="68" t="s">
        <v>31</v>
      </c>
      <c r="C133" s="69"/>
      <c r="D133" s="68" t="s">
        <v>32</v>
      </c>
      <c r="E133" s="72"/>
      <c r="F133" s="74" t="s">
        <v>33</v>
      </c>
      <c r="G133" s="75"/>
      <c r="H133" s="75"/>
      <c r="I133" s="76"/>
      <c r="J133" s="75" t="s">
        <v>21</v>
      </c>
      <c r="K133" s="75"/>
      <c r="L133" s="76"/>
    </row>
    <row r="134" spans="2:12" ht="15.75" thickBot="1" x14ac:dyDescent="0.3">
      <c r="B134" s="70"/>
      <c r="C134" s="71"/>
      <c r="D134" s="70"/>
      <c r="E134" s="73"/>
      <c r="F134" s="79" t="s">
        <v>34</v>
      </c>
      <c r="G134" s="80"/>
      <c r="H134" s="79" t="s">
        <v>35</v>
      </c>
      <c r="I134" s="80"/>
      <c r="J134" s="77"/>
      <c r="K134" s="77"/>
      <c r="L134" s="78"/>
    </row>
    <row r="135" spans="2:12" ht="15.75" thickBot="1" x14ac:dyDescent="0.3">
      <c r="B135" s="42" t="s">
        <v>36</v>
      </c>
      <c r="C135" s="43"/>
      <c r="D135" s="9">
        <f>5.5+G128+G130</f>
        <v>5.5</v>
      </c>
      <c r="E135" s="13" t="s">
        <v>25</v>
      </c>
      <c r="F135" s="44">
        <f>1.47*$K$11*D135</f>
        <v>0</v>
      </c>
      <c r="G135" s="45"/>
      <c r="H135" s="46">
        <f>CEILING(F135,10)</f>
        <v>0</v>
      </c>
      <c r="I135" s="47"/>
      <c r="J135" s="43" t="s">
        <v>49</v>
      </c>
      <c r="K135" s="43"/>
      <c r="L135" s="48"/>
    </row>
    <row r="136" spans="2:12" ht="15.75" thickBot="1" x14ac:dyDescent="0.3">
      <c r="B136" s="42" t="s">
        <v>38</v>
      </c>
      <c r="C136" s="43"/>
      <c r="D136" s="9">
        <f>6.5+G129+G131</f>
        <v>6.5</v>
      </c>
      <c r="E136" s="13" t="s">
        <v>25</v>
      </c>
      <c r="F136" s="44">
        <f t="shared" ref="F136:F137" si="6">1.47*$K$11*D136</f>
        <v>0</v>
      </c>
      <c r="G136" s="45"/>
      <c r="H136" s="46">
        <f t="shared" ref="H136:H137" si="7">CEILING(F136,10)</f>
        <v>0</v>
      </c>
      <c r="I136" s="47"/>
      <c r="J136" s="43" t="s">
        <v>49</v>
      </c>
      <c r="K136" s="43"/>
      <c r="L136" s="48"/>
    </row>
    <row r="137" spans="2:12" ht="15.75" thickBot="1" x14ac:dyDescent="0.3">
      <c r="B137" s="42" t="s">
        <v>39</v>
      </c>
      <c r="C137" s="43"/>
      <c r="D137" s="9">
        <f>7.5+G129+G131</f>
        <v>7.5</v>
      </c>
      <c r="E137" s="13" t="s">
        <v>25</v>
      </c>
      <c r="F137" s="44">
        <f t="shared" si="6"/>
        <v>0</v>
      </c>
      <c r="G137" s="45"/>
      <c r="H137" s="46">
        <f t="shared" si="7"/>
        <v>0</v>
      </c>
      <c r="I137" s="47"/>
      <c r="J137" s="43" t="s">
        <v>49</v>
      </c>
      <c r="K137" s="43"/>
      <c r="L137" s="48"/>
    </row>
    <row r="138" spans="2:12" ht="15.75" thickBot="1" x14ac:dyDescent="0.3"/>
    <row r="139" spans="2:12" ht="15.75" thickBot="1" x14ac:dyDescent="0.3">
      <c r="B139" s="49" t="s">
        <v>40</v>
      </c>
      <c r="C139" s="50"/>
      <c r="D139" s="50"/>
      <c r="E139" s="50"/>
      <c r="F139" s="50"/>
      <c r="G139" s="50"/>
      <c r="H139" s="50"/>
      <c r="I139" s="50"/>
      <c r="J139" s="50"/>
      <c r="K139" s="50"/>
      <c r="L139" s="51"/>
    </row>
    <row r="140" spans="2:12" x14ac:dyDescent="0.25">
      <c r="B140" s="52"/>
      <c r="C140" s="53"/>
      <c r="D140" s="53"/>
      <c r="E140" s="53"/>
      <c r="F140" s="53"/>
      <c r="G140" s="53"/>
      <c r="H140" s="53"/>
      <c r="I140" s="53"/>
      <c r="J140" s="53"/>
      <c r="K140" s="53"/>
      <c r="L140" s="54"/>
    </row>
    <row r="141" spans="2:12" x14ac:dyDescent="0.25">
      <c r="B141" s="52"/>
      <c r="C141" s="53"/>
      <c r="D141" s="53"/>
      <c r="E141" s="53"/>
      <c r="F141" s="53"/>
      <c r="G141" s="53"/>
      <c r="H141" s="53"/>
      <c r="I141" s="53"/>
      <c r="J141" s="53"/>
      <c r="K141" s="53"/>
      <c r="L141" s="54"/>
    </row>
    <row r="142" spans="2:12" x14ac:dyDescent="0.25">
      <c r="B142" s="52"/>
      <c r="C142" s="53"/>
      <c r="D142" s="53"/>
      <c r="E142" s="53"/>
      <c r="F142" s="53"/>
      <c r="G142" s="53"/>
      <c r="H142" s="53"/>
      <c r="I142" s="53"/>
      <c r="J142" s="53"/>
      <c r="K142" s="53"/>
      <c r="L142" s="54"/>
    </row>
    <row r="143" spans="2:12" x14ac:dyDescent="0.25">
      <c r="B143" s="52"/>
      <c r="C143" s="53"/>
      <c r="D143" s="53"/>
      <c r="E143" s="53"/>
      <c r="F143" s="53"/>
      <c r="G143" s="53"/>
      <c r="H143" s="53"/>
      <c r="I143" s="53"/>
      <c r="J143" s="53"/>
      <c r="K143" s="53"/>
      <c r="L143" s="54"/>
    </row>
    <row r="144" spans="2:12" x14ac:dyDescent="0.25">
      <c r="B144" s="52"/>
      <c r="C144" s="53"/>
      <c r="D144" s="53"/>
      <c r="E144" s="53"/>
      <c r="F144" s="53"/>
      <c r="G144" s="53"/>
      <c r="H144" s="53"/>
      <c r="I144" s="53"/>
      <c r="J144" s="53"/>
      <c r="K144" s="53"/>
      <c r="L144" s="54"/>
    </row>
    <row r="145" spans="2:12" ht="15.75" thickBot="1" x14ac:dyDescent="0.3">
      <c r="B145" s="55"/>
      <c r="C145" s="56"/>
      <c r="D145" s="56"/>
      <c r="E145" s="56"/>
      <c r="F145" s="56"/>
      <c r="G145" s="56"/>
      <c r="H145" s="56"/>
      <c r="I145" s="56"/>
      <c r="J145" s="56"/>
      <c r="K145" s="56"/>
      <c r="L145" s="57"/>
    </row>
  </sheetData>
  <dataConsolidate/>
  <mergeCells count="134">
    <mergeCell ref="K17:L17"/>
    <mergeCell ref="K18:L18"/>
    <mergeCell ref="K19:L19"/>
    <mergeCell ref="K20:L20"/>
    <mergeCell ref="A52:L53"/>
    <mergeCell ref="B55:F55"/>
    <mergeCell ref="G55:H55"/>
    <mergeCell ref="I55:L55"/>
    <mergeCell ref="A1:M2"/>
    <mergeCell ref="C4:G4"/>
    <mergeCell ref="C5:G5"/>
    <mergeCell ref="K9:L9"/>
    <mergeCell ref="K10:L10"/>
    <mergeCell ref="K16:L16"/>
    <mergeCell ref="B61:F61"/>
    <mergeCell ref="I61:L61"/>
    <mergeCell ref="B63:C64"/>
    <mergeCell ref="D63:E64"/>
    <mergeCell ref="F63:I63"/>
    <mergeCell ref="J63:L64"/>
    <mergeCell ref="F64:G64"/>
    <mergeCell ref="H64:I64"/>
    <mergeCell ref="B56:F56"/>
    <mergeCell ref="I56:L56"/>
    <mergeCell ref="B57:F57"/>
    <mergeCell ref="I57:L58"/>
    <mergeCell ref="B58:F58"/>
    <mergeCell ref="B59:F59"/>
    <mergeCell ref="I59:L60"/>
    <mergeCell ref="B60:F60"/>
    <mergeCell ref="B67:C67"/>
    <mergeCell ref="F67:G67"/>
    <mergeCell ref="H67:I67"/>
    <mergeCell ref="J67:L67"/>
    <mergeCell ref="B69:L69"/>
    <mergeCell ref="B70:L75"/>
    <mergeCell ref="B65:C65"/>
    <mergeCell ref="F65:G65"/>
    <mergeCell ref="H65:I65"/>
    <mergeCell ref="J65:L65"/>
    <mergeCell ref="B66:C66"/>
    <mergeCell ref="F66:G66"/>
    <mergeCell ref="H66:I66"/>
    <mergeCell ref="J66:L66"/>
    <mergeCell ref="B84:C85"/>
    <mergeCell ref="D84:E85"/>
    <mergeCell ref="F84:I84"/>
    <mergeCell ref="J84:L85"/>
    <mergeCell ref="F85:G85"/>
    <mergeCell ref="H85:I85"/>
    <mergeCell ref="B80:F80"/>
    <mergeCell ref="G80:H80"/>
    <mergeCell ref="I80:L80"/>
    <mergeCell ref="B81:F81"/>
    <mergeCell ref="I81:L81"/>
    <mergeCell ref="B82:F82"/>
    <mergeCell ref="I82:L82"/>
    <mergeCell ref="B88:C88"/>
    <mergeCell ref="F88:G88"/>
    <mergeCell ref="H88:I88"/>
    <mergeCell ref="J88:L88"/>
    <mergeCell ref="B90:L90"/>
    <mergeCell ref="B91:L96"/>
    <mergeCell ref="B86:C86"/>
    <mergeCell ref="F86:G86"/>
    <mergeCell ref="H86:I86"/>
    <mergeCell ref="J86:L86"/>
    <mergeCell ref="B87:C87"/>
    <mergeCell ref="F87:G87"/>
    <mergeCell ref="H87:I87"/>
    <mergeCell ref="J87:L87"/>
    <mergeCell ref="B104:F104"/>
    <mergeCell ref="I104:L105"/>
    <mergeCell ref="B105:F105"/>
    <mergeCell ref="B106:F106"/>
    <mergeCell ref="I106:L107"/>
    <mergeCell ref="B107:F107"/>
    <mergeCell ref="A100:L101"/>
    <mergeCell ref="B102:F102"/>
    <mergeCell ref="G102:H102"/>
    <mergeCell ref="I102:L102"/>
    <mergeCell ref="B103:F103"/>
    <mergeCell ref="I103:L103"/>
    <mergeCell ref="B112:C112"/>
    <mergeCell ref="F112:G112"/>
    <mergeCell ref="H112:I112"/>
    <mergeCell ref="J112:L112"/>
    <mergeCell ref="B113:C113"/>
    <mergeCell ref="F113:G113"/>
    <mergeCell ref="H113:I113"/>
    <mergeCell ref="J113:L113"/>
    <mergeCell ref="B108:F108"/>
    <mergeCell ref="I108:L108"/>
    <mergeCell ref="B110:C111"/>
    <mergeCell ref="D110:E111"/>
    <mergeCell ref="F110:I110"/>
    <mergeCell ref="J110:L111"/>
    <mergeCell ref="F111:G111"/>
    <mergeCell ref="H111:I111"/>
    <mergeCell ref="B127:F127"/>
    <mergeCell ref="G127:H127"/>
    <mergeCell ref="I127:L127"/>
    <mergeCell ref="B128:F128"/>
    <mergeCell ref="I128:L129"/>
    <mergeCell ref="B129:F129"/>
    <mergeCell ref="B114:C114"/>
    <mergeCell ref="F114:G114"/>
    <mergeCell ref="H114:I114"/>
    <mergeCell ref="J114:L114"/>
    <mergeCell ref="B116:L116"/>
    <mergeCell ref="B117:L122"/>
    <mergeCell ref="B130:F130"/>
    <mergeCell ref="I130:L131"/>
    <mergeCell ref="B131:F131"/>
    <mergeCell ref="B133:C134"/>
    <mergeCell ref="D133:E134"/>
    <mergeCell ref="F133:I133"/>
    <mergeCell ref="J133:L134"/>
    <mergeCell ref="F134:G134"/>
    <mergeCell ref="H134:I134"/>
    <mergeCell ref="B137:C137"/>
    <mergeCell ref="F137:G137"/>
    <mergeCell ref="H137:I137"/>
    <mergeCell ref="J137:L137"/>
    <mergeCell ref="B139:L139"/>
    <mergeCell ref="B140:L145"/>
    <mergeCell ref="B135:C135"/>
    <mergeCell ref="F135:G135"/>
    <mergeCell ref="H135:I135"/>
    <mergeCell ref="J135:L135"/>
    <mergeCell ref="B136:C136"/>
    <mergeCell ref="F136:G136"/>
    <mergeCell ref="H136:I136"/>
    <mergeCell ref="J136:L136"/>
  </mergeCells>
  <dataValidations disablePrompts="1" count="10">
    <dataValidation type="custom" allowBlank="1" showInputMessage="1" showErrorMessage="1" errorTitle="Value not Allowed" error="&quot;Are there any Median Islands on Major Road at Intersection&quot; must be set to &quot;Yes&quot; for input to be allowed" sqref="K34:L35" xr:uid="{28539385-179A-47C3-AF3F-DFF5ABDE55E4}">
      <formula1>IF(K28="Yes",0-1E+22,"")</formula1>
    </dataValidation>
    <dataValidation type="custom" allowBlank="1" showInputMessage="1" showErrorMessage="1" errorTitle="Value not Allowed" error="&quot;Are there any Median Islands on Major Road at Intersection&quot; must be set to &quot;Yes&quot; for input to be allowed" sqref="K37:L38" xr:uid="{F42FBA39-350F-4F96-891C-B7DCC75DFD29}">
      <formula1>IF(K20="Yes",0-1E+22,"")</formula1>
    </dataValidation>
    <dataValidation type="custom" allowBlank="1" showInputMessage="1" showErrorMessage="1" errorTitle="Value not Allowed" error="&quot;Are there any Median Islands on Major Road at Intersection&quot; must be set to &quot;Yes&quot; for input to be allowed" sqref="K43:L44" xr:uid="{83C15B0E-AA5E-41CD-84DE-85BC52CFE944}">
      <formula1>IF(K20="Yes",0-1E+22,"")</formula1>
    </dataValidation>
    <dataValidation type="custom" allowBlank="1" showInputMessage="1" showErrorMessage="1" errorTitle="Value not Allowed" error="&quot;Are there any Median Islands on Major Road at Intersection&quot; must be set to &quot;Yes&quot; for input to be allowed" sqref="K45:L45 K39:L42 K36:L36 K20:L33" xr:uid="{F36F1AC5-72B1-400B-8420-C84C87AD80CB}">
      <formula1>IF(K18="Yes",0-1E+22,"")</formula1>
    </dataValidation>
    <dataValidation type="custom" allowBlank="1" showInputMessage="1" showErrorMessage="1" errorTitle="Value not Allowed" error="&quot;Are there any Median Islands on Major Road at Intersection&quot; must be set to &quot;Yes&quot; for input to be allowed" sqref="K46:L46" xr:uid="{3C09E121-16F1-4834-9514-E66C856E73B3}">
      <formula1>IF(K20="Yes",0-1E+22,"")</formula1>
    </dataValidation>
    <dataValidation type="custom" allowBlank="1" showInputMessage="1" showErrorMessage="1" errorTitle="Value not Allowed" error="&quot;Are there any Median Islands on Major Road at Intersection&quot; must be set to &quot;Yes&quot; for input to be allowed" sqref="K47:L47" xr:uid="{06ED1A1B-1A4A-4010-9552-448957884341}">
      <formula1>IF(K19="Yes",0-1E+22,"")</formula1>
    </dataValidation>
    <dataValidation type="custom" allowBlank="1" showInputMessage="1" showErrorMessage="1" errorTitle="Value Not Allowed" error="&quot;Are there any Median Islands on Major Road at Intersection&quot; must be set to &quot;Yes&quot; for input to be allowed" sqref="K19:L19" xr:uid="{325DCD8F-F746-4DD9-AF70-6D16F3D2AC55}">
      <formula1>IF(K18="Yes",0-1E+25,"")</formula1>
    </dataValidation>
    <dataValidation type="list" allowBlank="1" showInputMessage="1" showErrorMessage="1" sqref="K16:L16" xr:uid="{56AAA944-2A05-45E9-A53B-C3DE0E5D143B}">
      <formula1>"- Select -,Yes,No"</formula1>
    </dataValidation>
    <dataValidation type="custom" allowBlank="1" showErrorMessage="1" errorTitle="Value Not Allowed" error="&quot;Are There More than two lanes on Major Road at Intersection&quot; must be set to &quot;Yes&quot; for input to be allowed" sqref="K17:L17" xr:uid="{36D99581-7F67-4FD2-B87A-AA93A5E32FE4}">
      <formula1>IF(K16="Yes",0-1000000,"")</formula1>
    </dataValidation>
    <dataValidation type="list" allowBlank="1" showInputMessage="1" showErrorMessage="1" sqref="K18:L18" xr:uid="{8DB8F313-81E9-4422-8AC0-25C7AFF6CCEB}">
      <formula1>"-Select-,Yes,No"</formula1>
    </dataValidation>
  </dataValidations>
  <pageMargins left="0.7" right="0.7" top="0.75" bottom="0.75" header="0.3" footer="0.3"/>
  <pageSetup scale="76" fitToHeight="0" orientation="portrait" r:id="rId1"/>
  <headerFooter>
    <oddHeader>&amp;LINTERSECTION SIGHT DISTANCE (ISD) TEMPLATE
&amp;KFF0000PROJECT NAME AND STATE NUMBER&amp;RREV 2022-06</oddHeader>
    <oddFooter>&amp;L&amp;8&amp;Z&amp;F&amp;R&amp;8Page &amp;P of &amp;N</oddFooter>
  </headerFooter>
  <rowBreaks count="2" manualBreakCount="2">
    <brk id="47" max="16383" man="1"/>
    <brk id="9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ISD_Mainline at Side Road 1</vt:lpstr>
    </vt:vector>
  </TitlesOfParts>
  <Company>Dept.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Corliss</dc:creator>
  <cp:lastModifiedBy>Baldwin, Margarete</cp:lastModifiedBy>
  <cp:lastPrinted>2022-04-20T12:25:36Z</cp:lastPrinted>
  <dcterms:created xsi:type="dcterms:W3CDTF">2018-12-13T13:26:24Z</dcterms:created>
  <dcterms:modified xsi:type="dcterms:W3CDTF">2022-06-17T14:41:48Z</dcterms:modified>
</cp:coreProperties>
</file>