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xl/activeX/activeX2.xml" ContentType="application/vnd.ms-office.activeX+xml"/>
  <Override PartName="/xl/activeX/activeX1.xml" ContentType="application/vnd.ms-office.activeX+xml"/>
  <Override PartName="/xl/activeX/activeX2.bin" ContentType="application/vnd.ms-office.activeX"/>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saveExternalLinkValues="0" codeName="ThisWorkbook"/>
  <mc:AlternateContent xmlns:mc="http://schemas.openxmlformats.org/markup-compatibility/2006">
    <mc:Choice Requires="x15">
      <x15ac:absPath xmlns:x15ac="http://schemas.microsoft.com/office/spreadsheetml/2010/11/ac" url="S:\Construction\Admin\Forms\Lab Forms\"/>
    </mc:Choice>
  </mc:AlternateContent>
  <xr:revisionPtr revIDLastSave="0" documentId="8_{36F62BAE-BDDD-4B7D-8381-6B741A77A9DA}" xr6:coauthVersionLast="47" xr6:coauthVersionMax="47" xr10:uidLastSave="{00000000-0000-0000-0000-000000000000}"/>
  <workbookProtection workbookAlgorithmName="SHA-512" workbookHashValue="MJk9/NLHTu+/jc495/5S1kAIo+O5f94BnhyOYN/dz9RoHqqLtzIh1xcfa2WlgqjGuvcxnAYNmV1reRXfFcSMCg==" workbookSaltValue="cqUpHYsYOlAUfmAMCiWprA==" workbookSpinCount="100000" lockStructure="1"/>
  <bookViews>
    <workbookView xWindow="-120" yWindow="-120" windowWidth="19440" windowHeight="15000" tabRatio="908" xr2:uid="{00000000-000D-0000-FFFF-FFFF00000000}"/>
  </bookViews>
  <sheets>
    <sheet name="Index of Sheets" sheetId="83" r:id="rId1"/>
    <sheet name="Project Info" sheetId="10" r:id="rId2"/>
    <sheet name="Soils" sheetId="3" r:id="rId3"/>
    <sheet name="Asphalt" sheetId="4" r:id="rId4"/>
    <sheet name="Concrete" sheetId="7" r:id="rId5"/>
    <sheet name="Structures &amp; Misc" sheetId="17" r:id="rId6"/>
    <sheet name="Footnotes" sheetId="9" r:id="rId7"/>
    <sheet name="Bridge Summary" sheetId="45" r:id="rId8"/>
    <sheet name="QC QA FTR" sheetId="87" r:id="rId9"/>
    <sheet name="Conc Sub-Lot Size" sheetId="88" r:id="rId10"/>
    <sheet name="WC Ratio" sheetId="89" r:id="rId11"/>
  </sheets>
  <definedNames>
    <definedName name="A">#REF!</definedName>
    <definedName name="B">#REF!</definedName>
    <definedName name="CC">#REF!</definedName>
    <definedName name="Con_Ad">'Project Info'!$C$15</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_xlnm.Print_Area" localSheetId="7">'Bridge Summary'!$A$4:$N$78</definedName>
    <definedName name="_xlnm.Print_Area" localSheetId="4">Concrete!$A$1:$L$25</definedName>
    <definedName name="_xlnm.Print_Area" localSheetId="0">'Index of Sheets'!$A$1:$E$9</definedName>
    <definedName name="_xlnm.Print_Area" localSheetId="1">'Project Info'!$A$7:$G$21</definedName>
    <definedName name="_xlnm.Print_Area" localSheetId="2">Soils!$A$1:$O$20</definedName>
    <definedName name="Proj_Num">'Project Info'!$C$9</definedName>
    <definedName name="Q">#REF!</definedName>
    <definedName name="RR">#REF!</definedName>
    <definedName name="S">#REF!</definedName>
    <definedName name="Start">#REF!</definedName>
    <definedName name="T">#REF!</definedName>
    <definedName name="U">#REF!</definedName>
    <definedName name="V">#REF!</definedName>
    <definedName name="W">#REF!</definedName>
    <definedName name="X">#REF!</definedName>
    <definedName name="Y">#REF!</definedName>
    <definedName name="Yes">#REF!</definedName>
    <definedName name="Z">#REF!</definedName>
    <definedName name="ZA">#REF!</definedName>
    <definedName name="ZB">#REF!</definedName>
    <definedName name="ZC">#REF!</definedName>
    <definedName name="ZD">#REF!</definedName>
    <definedName name="ZE">#REF!</definedName>
    <definedName name="ZF">#REF!</definedName>
    <definedName name="ZG">#REF!</definedName>
    <definedName name="ZH">#REF!</definedName>
    <definedName name="ZI">#REF!</definedName>
    <definedName name="ZJ">#REF!</definedName>
    <definedName name="ZK">#REF!</definedName>
    <definedName name="ZL">#REF!</definedName>
  </definedNames>
  <calcPr calcId="191028"/>
  <customWorkbookViews>
    <customWorkbookView name="32343 - Personal View" guid="{0771FF34-3C1F-4A79-B131-EBDBF968A17A}" mergeInterval="0" personalView="1" maximized="1" windowWidth="1020" windowHeight="63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4" l="1"/>
  <c r="K1" i="4"/>
  <c r="P1" i="4"/>
  <c r="C2" i="4"/>
  <c r="K2" i="4"/>
  <c r="C3" i="4"/>
  <c r="E15" i="4"/>
  <c r="G15" i="4"/>
  <c r="I15" i="4"/>
  <c r="G17" i="4"/>
  <c r="I17" i="4"/>
  <c r="G19" i="4"/>
  <c r="I19" i="4"/>
  <c r="B2" i="45"/>
  <c r="B3" i="45"/>
  <c r="F7" i="45"/>
  <c r="I7" i="45" s="1"/>
  <c r="G7" i="45"/>
  <c r="G20" i="45" s="1"/>
  <c r="H7" i="45"/>
  <c r="J7" i="45"/>
  <c r="J20" i="45" s="1"/>
  <c r="F8" i="45"/>
  <c r="I8" i="45"/>
  <c r="F9" i="45"/>
  <c r="I9" i="45" s="1"/>
  <c r="F10" i="45"/>
  <c r="I10" i="45" s="1"/>
  <c r="F11" i="45"/>
  <c r="I11" i="45" s="1"/>
  <c r="F12" i="45"/>
  <c r="I12" i="45" s="1"/>
  <c r="F13" i="45"/>
  <c r="I13" i="45" s="1"/>
  <c r="F14" i="45"/>
  <c r="I14" i="45" s="1"/>
  <c r="F15" i="45"/>
  <c r="I15" i="45" s="1"/>
  <c r="F16" i="45"/>
  <c r="I16" i="45" s="1"/>
  <c r="F17" i="45"/>
  <c r="I17" i="45" s="1"/>
  <c r="F18" i="45"/>
  <c r="I18" i="45" s="1"/>
  <c r="F19" i="45"/>
  <c r="I19" i="45" s="1"/>
  <c r="H20" i="45"/>
  <c r="F25" i="45"/>
  <c r="I25" i="45" s="1"/>
  <c r="G25" i="45"/>
  <c r="G38" i="45" s="1"/>
  <c r="H25" i="45"/>
  <c r="H38" i="45" s="1"/>
  <c r="J25" i="45"/>
  <c r="J38" i="45" s="1"/>
  <c r="F26" i="45"/>
  <c r="I26" i="45" s="1"/>
  <c r="F27" i="45"/>
  <c r="I27" i="45"/>
  <c r="F28" i="45"/>
  <c r="I28" i="45" s="1"/>
  <c r="F29" i="45"/>
  <c r="I29" i="45" s="1"/>
  <c r="F30" i="45"/>
  <c r="I30" i="45" s="1"/>
  <c r="F31" i="45"/>
  <c r="I31" i="45" s="1"/>
  <c r="F32" i="45"/>
  <c r="I32" i="45" s="1"/>
  <c r="F33" i="45"/>
  <c r="I33" i="45" s="1"/>
  <c r="F34" i="45"/>
  <c r="I34" i="45" s="1"/>
  <c r="F35" i="45"/>
  <c r="I35" i="45" s="1"/>
  <c r="F36" i="45"/>
  <c r="I36" i="45" s="1"/>
  <c r="F37" i="45"/>
  <c r="I37" i="45" s="1"/>
  <c r="F43" i="45"/>
  <c r="I43" i="45" s="1"/>
  <c r="G43" i="45"/>
  <c r="G56" i="45" s="1"/>
  <c r="H43" i="45"/>
  <c r="J43" i="45"/>
  <c r="J56" i="45" s="1"/>
  <c r="F44" i="45"/>
  <c r="I44" i="45" s="1"/>
  <c r="F45" i="45"/>
  <c r="I45" i="45" s="1"/>
  <c r="F46" i="45"/>
  <c r="I46" i="45" s="1"/>
  <c r="F47" i="45"/>
  <c r="I47" i="45" s="1"/>
  <c r="F48" i="45"/>
  <c r="I48" i="45" s="1"/>
  <c r="F49" i="45"/>
  <c r="I49" i="45" s="1"/>
  <c r="F50" i="45"/>
  <c r="I50" i="45" s="1"/>
  <c r="F51" i="45"/>
  <c r="I51" i="45"/>
  <c r="F52" i="45"/>
  <c r="I52" i="45" s="1"/>
  <c r="F53" i="45"/>
  <c r="I53" i="45" s="1"/>
  <c r="F54" i="45"/>
  <c r="I54" i="45" s="1"/>
  <c r="F55" i="45"/>
  <c r="I55" i="45" s="1"/>
  <c r="H56" i="45"/>
  <c r="F61" i="45"/>
  <c r="I61" i="45" s="1"/>
  <c r="G61" i="45"/>
  <c r="G74" i="45" s="1"/>
  <c r="H61" i="45"/>
  <c r="J61" i="45"/>
  <c r="J74" i="45" s="1"/>
  <c r="F62" i="45"/>
  <c r="I62" i="45"/>
  <c r="F63" i="45"/>
  <c r="I63" i="45" s="1"/>
  <c r="F64" i="45"/>
  <c r="I64" i="45" s="1"/>
  <c r="F65" i="45"/>
  <c r="I65" i="45" s="1"/>
  <c r="F66" i="45"/>
  <c r="I66" i="45" s="1"/>
  <c r="F67" i="45"/>
  <c r="I67" i="45" s="1"/>
  <c r="F68" i="45"/>
  <c r="I68" i="45" s="1"/>
  <c r="F69" i="45"/>
  <c r="I69" i="45" s="1"/>
  <c r="F70" i="45"/>
  <c r="I70" i="45" s="1"/>
  <c r="F71" i="45"/>
  <c r="I71" i="45" s="1"/>
  <c r="F72" i="45"/>
  <c r="I72" i="45" s="1"/>
  <c r="F73" i="45"/>
  <c r="I73" i="45" s="1"/>
  <c r="H74" i="45"/>
  <c r="E10" i="88"/>
  <c r="D13" i="88"/>
  <c r="D18" i="88" s="1"/>
  <c r="E18" i="88" s="1"/>
  <c r="L17" i="88"/>
  <c r="M17" i="88" s="1"/>
  <c r="L18" i="88"/>
  <c r="M18" i="88" s="1"/>
  <c r="L19" i="88"/>
  <c r="M19" i="88" s="1"/>
  <c r="D20" i="88"/>
  <c r="E20" i="88" s="1"/>
  <c r="L20" i="88"/>
  <c r="M20" i="88" s="1"/>
  <c r="L21" i="88"/>
  <c r="M21" i="88" s="1"/>
  <c r="L22" i="88"/>
  <c r="M22" i="88" s="1"/>
  <c r="L23" i="88"/>
  <c r="M23" i="88" s="1"/>
  <c r="D24" i="88"/>
  <c r="E24" i="88" s="1"/>
  <c r="L24" i="88"/>
  <c r="M24" i="88" s="1"/>
  <c r="L25" i="88"/>
  <c r="M25" i="88" s="1"/>
  <c r="L26" i="88"/>
  <c r="M26" i="88" s="1"/>
  <c r="L27" i="88"/>
  <c r="M27" i="88" s="1"/>
  <c r="D28" i="88"/>
  <c r="E28" i="88" s="1"/>
  <c r="L28" i="88"/>
  <c r="M28" i="88" s="1"/>
  <c r="L29" i="88"/>
  <c r="M29" i="88" s="1"/>
  <c r="L30" i="88"/>
  <c r="M30" i="88" s="1"/>
  <c r="L31" i="88"/>
  <c r="M31" i="88" s="1"/>
  <c r="D32" i="88"/>
  <c r="E32" i="88" s="1"/>
  <c r="L32" i="88"/>
  <c r="M32" i="88" s="1"/>
  <c r="L33" i="88"/>
  <c r="M33" i="88" s="1"/>
  <c r="L34" i="88"/>
  <c r="M34" i="88" s="1"/>
  <c r="L35" i="88"/>
  <c r="M35" i="88" s="1"/>
  <c r="D36" i="88"/>
  <c r="E36" i="88" s="1"/>
  <c r="L36" i="88"/>
  <c r="M36" i="88" s="1"/>
  <c r="C1" i="7"/>
  <c r="I1" i="7"/>
  <c r="L1" i="7"/>
  <c r="C2" i="7"/>
  <c r="I2" i="7"/>
  <c r="C3" i="7"/>
  <c r="B11" i="87"/>
  <c r="H13" i="87"/>
  <c r="C1" i="3"/>
  <c r="I1" i="3"/>
  <c r="O1" i="3"/>
  <c r="C2" i="3"/>
  <c r="I2" i="3"/>
  <c r="C3" i="3"/>
  <c r="E9" i="3"/>
  <c r="E11" i="3"/>
  <c r="G11" i="3"/>
  <c r="E12" i="3"/>
  <c r="G12" i="3"/>
  <c r="E13" i="3"/>
  <c r="G13" i="3"/>
  <c r="E14" i="3"/>
  <c r="G14" i="3"/>
  <c r="E15" i="3"/>
  <c r="G15" i="3"/>
  <c r="E16" i="3"/>
  <c r="G16" i="3"/>
  <c r="E17" i="3"/>
  <c r="G17" i="3"/>
  <c r="G19" i="3"/>
  <c r="I19" i="3"/>
  <c r="C1" i="17"/>
  <c r="G1" i="17"/>
  <c r="C2" i="17"/>
  <c r="G2" i="17"/>
  <c r="C3" i="17"/>
  <c r="G3" i="17"/>
  <c r="C6" i="89"/>
  <c r="H6" i="89"/>
  <c r="C8" i="89"/>
  <c r="C10" i="89"/>
  <c r="H10" i="89"/>
  <c r="I21" i="89"/>
  <c r="I22" i="89"/>
  <c r="I23" i="89"/>
  <c r="I24" i="89"/>
  <c r="H36" i="89"/>
  <c r="G37" i="89"/>
  <c r="H37" i="89" s="1"/>
  <c r="I37" i="89"/>
  <c r="G38" i="89"/>
  <c r="H38" i="89" s="1"/>
  <c r="I38" i="89"/>
  <c r="G39" i="89"/>
  <c r="H39" i="89" s="1"/>
  <c r="I39" i="89"/>
  <c r="G40" i="89"/>
  <c r="H40" i="89" s="1"/>
  <c r="I40" i="89"/>
  <c r="I41" i="89"/>
  <c r="G42" i="89"/>
  <c r="H42" i="89" s="1"/>
  <c r="H44" i="89" s="1"/>
  <c r="I42" i="89"/>
  <c r="H29" i="89" l="1"/>
  <c r="D33" i="88"/>
  <c r="E33" i="88" s="1"/>
  <c r="D29" i="88"/>
  <c r="E29" i="88" s="1"/>
  <c r="D25" i="88"/>
  <c r="E25" i="88" s="1"/>
  <c r="D21" i="88"/>
  <c r="E21" i="88" s="1"/>
  <c r="D17" i="88"/>
  <c r="E17" i="88" s="1"/>
  <c r="F17" i="88" s="1"/>
  <c r="G17" i="88" s="1"/>
  <c r="J38" i="89"/>
  <c r="G41" i="89"/>
  <c r="H41" i="89" s="1"/>
  <c r="J42" i="89" s="1"/>
  <c r="D35" i="88"/>
  <c r="E35" i="88" s="1"/>
  <c r="D31" i="88"/>
  <c r="E31" i="88" s="1"/>
  <c r="D27" i="88"/>
  <c r="E27" i="88" s="1"/>
  <c r="D23" i="88"/>
  <c r="E23" i="88" s="1"/>
  <c r="D19" i="88"/>
  <c r="E19" i="88" s="1"/>
  <c r="F19" i="88" s="1"/>
  <c r="G19" i="88" s="1"/>
  <c r="J40" i="89"/>
  <c r="D34" i="88"/>
  <c r="E34" i="88" s="1"/>
  <c r="D30" i="88"/>
  <c r="E30" i="88" s="1"/>
  <c r="D26" i="88"/>
  <c r="E26" i="88" s="1"/>
  <c r="D22" i="88"/>
  <c r="E22" i="88" s="1"/>
  <c r="H77" i="45"/>
  <c r="J39" i="89"/>
  <c r="J77" i="45"/>
  <c r="E29" i="89"/>
  <c r="I46" i="89" s="1"/>
  <c r="G48" i="89" s="1"/>
  <c r="J41" i="89"/>
  <c r="J37" i="89"/>
  <c r="I74" i="45"/>
  <c r="I56" i="45"/>
  <c r="I38" i="45"/>
  <c r="I20" i="45"/>
  <c r="N36" i="88"/>
  <c r="O36" i="88" s="1"/>
  <c r="F36" i="88"/>
  <c r="G36" i="88" s="1"/>
  <c r="N35" i="88"/>
  <c r="O35" i="88" s="1"/>
  <c r="F35" i="88"/>
  <c r="G35" i="88" s="1"/>
  <c r="N34" i="88"/>
  <c r="O34" i="88" s="1"/>
  <c r="N33" i="88"/>
  <c r="O33" i="88" s="1"/>
  <c r="F33" i="88"/>
  <c r="G33" i="88" s="1"/>
  <c r="N32" i="88"/>
  <c r="O32" i="88" s="1"/>
  <c r="F32" i="88"/>
  <c r="G32" i="88" s="1"/>
  <c r="N31" i="88"/>
  <c r="O31" i="88" s="1"/>
  <c r="F31" i="88"/>
  <c r="G31" i="88" s="1"/>
  <c r="N30" i="88"/>
  <c r="O30" i="88" s="1"/>
  <c r="F30" i="88"/>
  <c r="G30" i="88" s="1"/>
  <c r="N29" i="88"/>
  <c r="O29" i="88" s="1"/>
  <c r="F29" i="88"/>
  <c r="G29" i="88" s="1"/>
  <c r="N28" i="88"/>
  <c r="O28" i="88" s="1"/>
  <c r="F28" i="88"/>
  <c r="G28" i="88" s="1"/>
  <c r="N27" i="88"/>
  <c r="O27" i="88" s="1"/>
  <c r="F27" i="88"/>
  <c r="G27" i="88" s="1"/>
  <c r="N26" i="88"/>
  <c r="O26" i="88" s="1"/>
  <c r="F26" i="88"/>
  <c r="G26" i="88" s="1"/>
  <c r="N25" i="88"/>
  <c r="O25" i="88" s="1"/>
  <c r="F25" i="88"/>
  <c r="G25" i="88" s="1"/>
  <c r="N24" i="88"/>
  <c r="O24" i="88" s="1"/>
  <c r="F24" i="88"/>
  <c r="G24" i="88" s="1"/>
  <c r="N23" i="88"/>
  <c r="O23" i="88" s="1"/>
  <c r="F23" i="88"/>
  <c r="G23" i="88" s="1"/>
  <c r="N22" i="88"/>
  <c r="O22" i="88" s="1"/>
  <c r="F22" i="88"/>
  <c r="G22" i="88" s="1"/>
  <c r="N21" i="88"/>
  <c r="O21" i="88" s="1"/>
  <c r="F21" i="88"/>
  <c r="G21" i="88" s="1"/>
  <c r="N20" i="88"/>
  <c r="O20" i="88" s="1"/>
  <c r="F20" i="88"/>
  <c r="G20" i="88" s="1"/>
  <c r="N19" i="88"/>
  <c r="O19" i="88" s="1"/>
  <c r="N18" i="88"/>
  <c r="O18" i="88" s="1"/>
  <c r="F18" i="88"/>
  <c r="G18" i="88" s="1"/>
  <c r="N17" i="88"/>
  <c r="O17" i="88" s="1"/>
  <c r="G77" i="45"/>
  <c r="F34" i="88" l="1"/>
  <c r="G34" i="88" s="1"/>
  <c r="I77" i="45"/>
</calcChain>
</file>

<file path=xl/sharedStrings.xml><?xml version="1.0" encoding="utf-8"?>
<sst xmlns="http://schemas.openxmlformats.org/spreadsheetml/2006/main" count="559" uniqueCount="343">
  <si>
    <t>Project</t>
  </si>
  <si>
    <t>Project Info</t>
  </si>
  <si>
    <t>Requirements</t>
  </si>
  <si>
    <t>Soils Requirements</t>
  </si>
  <si>
    <t>Asphalt Requirements</t>
  </si>
  <si>
    <t>Structures &amp; Misc</t>
  </si>
  <si>
    <t>Concrete Requirements</t>
  </si>
  <si>
    <t>Concrete</t>
  </si>
  <si>
    <t>Bridge Summary Tracking</t>
  </si>
  <si>
    <t>Concrete Summary Tracking</t>
  </si>
  <si>
    <t>Concrete QC/QA Field Testing</t>
  </si>
  <si>
    <t>Misc.</t>
  </si>
  <si>
    <t>Misc Summary</t>
  </si>
  <si>
    <t>Footnotes</t>
  </si>
  <si>
    <t>Non-Conforming Materials Report (NCM)</t>
  </si>
  <si>
    <t>** Macros should be enabled for this to operate correctly  (Tools / macro&gt; / security... / Low or Medium)</t>
  </si>
  <si>
    <r>
      <t xml:space="preserve">Start in first </t>
    </r>
    <r>
      <rPr>
        <b/>
        <sz val="10"/>
        <color indexed="44"/>
        <rFont val="Arial"/>
        <family val="2"/>
      </rPr>
      <t>Blue Shaded</t>
    </r>
    <r>
      <rPr>
        <sz val="10"/>
        <rFont val="Arial"/>
        <family val="2"/>
      </rPr>
      <t xml:space="preserve"> cell, then tab or mouse click to next Blue cell.</t>
    </r>
  </si>
  <si>
    <t>Allowable Fields for Entry</t>
  </si>
  <si>
    <t>Construction Related</t>
  </si>
  <si>
    <t>I.A. Testing</t>
  </si>
  <si>
    <t>Project Name:</t>
  </si>
  <si>
    <t>Date:</t>
  </si>
  <si>
    <t>State Number:</t>
  </si>
  <si>
    <t>Federal Number:</t>
  </si>
  <si>
    <t>Contractor:</t>
  </si>
  <si>
    <t>Contract Administrator:</t>
  </si>
  <si>
    <t>Rev. 03/21/2011</t>
  </si>
  <si>
    <t xml:space="preserve">NHDOT Guide To Frequency Of Sampling And Testing </t>
  </si>
  <si>
    <t>Soils</t>
  </si>
  <si>
    <t>Item</t>
  </si>
  <si>
    <r>
      <t xml:space="preserve">Project Quantity </t>
    </r>
    <r>
      <rPr>
        <sz val="10"/>
        <color indexed="8"/>
        <rFont val="Times New Roman"/>
        <family val="1"/>
      </rPr>
      <t>(Volume, Area, No. of Structures and/or Sources)</t>
    </r>
  </si>
  <si>
    <r>
      <t>Acceptance</t>
    </r>
    <r>
      <rPr>
        <vertAlign val="superscript"/>
        <sz val="12"/>
        <color indexed="8"/>
        <rFont val="Times New Roman"/>
        <family val="1"/>
      </rPr>
      <t xml:space="preserve">5,9 </t>
    </r>
    <r>
      <rPr>
        <b/>
        <sz val="12"/>
        <color indexed="8"/>
        <rFont val="Times New Roman"/>
        <family val="1"/>
      </rPr>
      <t>Testing</t>
    </r>
  </si>
  <si>
    <t>Independent Assurance Test</t>
  </si>
  <si>
    <t>Source App./ Process Cont.</t>
  </si>
  <si>
    <t>Number</t>
  </si>
  <si>
    <t>Description/Material</t>
  </si>
  <si>
    <t>Compaction</t>
  </si>
  <si>
    <t>Min # Comp. Tests</t>
  </si>
  <si>
    <t>Gradation</t>
  </si>
  <si>
    <t>Min. # Grad. Tests</t>
  </si>
  <si>
    <t>PH &amp; Organics</t>
  </si>
  <si>
    <t>Min. # Tests</t>
  </si>
  <si>
    <t>Wear</t>
  </si>
  <si>
    <r>
      <t>System-Based Program</t>
    </r>
    <r>
      <rPr>
        <b/>
        <vertAlign val="superscript"/>
        <sz val="12"/>
        <rFont val="Times New Roman"/>
        <family val="1"/>
      </rPr>
      <t>28</t>
    </r>
  </si>
  <si>
    <t>Embankment</t>
  </si>
  <si>
    <r>
      <t xml:space="preserve">In Place
1/2000 CY </t>
    </r>
    <r>
      <rPr>
        <vertAlign val="superscript"/>
        <sz val="12"/>
        <color indexed="8"/>
        <rFont val="Times New Roman"/>
        <family val="1"/>
      </rPr>
      <t>1</t>
    </r>
  </si>
  <si>
    <t>n/a</t>
  </si>
  <si>
    <t>209._</t>
  </si>
  <si>
    <t>Granular Backfill (Bridge)</t>
  </si>
  <si>
    <t>In Place
2/Abut. or substructure location</t>
  </si>
  <si>
    <t>In Place
1/Structure/Source</t>
  </si>
  <si>
    <r>
      <t>Contractor</t>
    </r>
    <r>
      <rPr>
        <vertAlign val="superscript"/>
        <sz val="12"/>
        <color indexed="8"/>
        <rFont val="Times New Roman"/>
        <family val="1"/>
      </rPr>
      <t>4</t>
    </r>
  </si>
  <si>
    <t>Sand</t>
  </si>
  <si>
    <r>
      <t xml:space="preserve">In Place
1/1200 CY </t>
    </r>
    <r>
      <rPr>
        <vertAlign val="superscript"/>
        <sz val="12"/>
        <color indexed="8"/>
        <rFont val="Times New Roman"/>
        <family val="1"/>
      </rPr>
      <t>1</t>
    </r>
  </si>
  <si>
    <r>
      <t xml:space="preserve">In Place
1/4000 CY </t>
    </r>
    <r>
      <rPr>
        <vertAlign val="superscript"/>
        <sz val="12"/>
        <color indexed="8"/>
        <rFont val="Times New Roman"/>
        <family val="1"/>
      </rPr>
      <t>1,2</t>
    </r>
  </si>
  <si>
    <t>Select Materials</t>
  </si>
  <si>
    <r>
      <t>In Place
1/1200 CY</t>
    </r>
    <r>
      <rPr>
        <vertAlign val="superscript"/>
        <sz val="12"/>
        <color indexed="8"/>
        <rFont val="Times New Roman"/>
        <family val="1"/>
      </rPr>
      <t>1</t>
    </r>
  </si>
  <si>
    <r>
      <t>1/Source</t>
    </r>
    <r>
      <rPr>
        <vertAlign val="superscript"/>
        <sz val="12"/>
        <color indexed="8"/>
        <rFont val="Times New Roman"/>
        <family val="1"/>
      </rPr>
      <t>7</t>
    </r>
  </si>
  <si>
    <t>306._</t>
  </si>
  <si>
    <r>
      <t xml:space="preserve">In Place
1/2250 SY </t>
    </r>
    <r>
      <rPr>
        <vertAlign val="superscript"/>
        <sz val="12"/>
        <color indexed="8"/>
        <rFont val="Times New Roman"/>
        <family val="1"/>
      </rPr>
      <t>1</t>
    </r>
  </si>
  <si>
    <t>Structural Fill</t>
  </si>
  <si>
    <r>
      <t>In Place
1/2 Lifts/Location</t>
    </r>
    <r>
      <rPr>
        <vertAlign val="superscript"/>
        <sz val="12"/>
        <color indexed="8"/>
        <rFont val="Times New Roman"/>
        <family val="1"/>
      </rPr>
      <t>9</t>
    </r>
  </si>
  <si>
    <r>
      <t>In Place
1/Structure/Source</t>
    </r>
    <r>
      <rPr>
        <vertAlign val="superscript"/>
        <sz val="12"/>
        <color indexed="8"/>
        <rFont val="Times New Roman"/>
        <family val="1"/>
      </rPr>
      <t>9</t>
    </r>
  </si>
  <si>
    <t>1/Source7</t>
  </si>
  <si>
    <t>Loam</t>
  </si>
  <si>
    <t>None</t>
  </si>
  <si>
    <r>
      <t>At Source
1/Source/Project</t>
    </r>
    <r>
      <rPr>
        <vertAlign val="superscript"/>
        <sz val="12"/>
        <rFont val="Times New Roman"/>
        <family val="1"/>
      </rPr>
      <t>26</t>
    </r>
  </si>
  <si>
    <t>Asphalt</t>
  </si>
  <si>
    <t>Project Quantity</t>
  </si>
  <si>
    <r>
      <t>Acceptance</t>
    </r>
    <r>
      <rPr>
        <vertAlign val="superscript"/>
        <sz val="12"/>
        <color indexed="8"/>
        <rFont val="Times New Roman"/>
        <family val="1"/>
      </rPr>
      <t xml:space="preserve">9 </t>
    </r>
    <r>
      <rPr>
        <b/>
        <sz val="12"/>
        <color indexed="8"/>
        <rFont val="Times New Roman"/>
        <family val="1"/>
      </rPr>
      <t>Testing</t>
    </r>
  </si>
  <si>
    <r>
      <t>Independent</t>
    </r>
    <r>
      <rPr>
        <vertAlign val="superscript"/>
        <sz val="12"/>
        <color indexed="8"/>
        <rFont val="Times New Roman"/>
        <family val="1"/>
      </rPr>
      <t xml:space="preserve"> </t>
    </r>
    <r>
      <rPr>
        <b/>
        <sz val="12"/>
        <color indexed="8"/>
        <rFont val="Times New Roman"/>
        <family val="1"/>
      </rPr>
      <t>Assurance Test</t>
    </r>
  </si>
  <si>
    <r>
      <t>Verification</t>
    </r>
    <r>
      <rPr>
        <vertAlign val="superscript"/>
        <sz val="12"/>
        <color indexed="8"/>
        <rFont val="Times New Roman"/>
        <family val="1"/>
      </rPr>
      <t xml:space="preserve"> </t>
    </r>
    <r>
      <rPr>
        <b/>
        <sz val="12"/>
        <color indexed="8"/>
        <rFont val="Times New Roman"/>
        <family val="1"/>
      </rPr>
      <t>Test</t>
    </r>
    <r>
      <rPr>
        <b/>
        <vertAlign val="superscript"/>
        <sz val="12"/>
        <color indexed="8"/>
        <rFont val="Times New Roman"/>
        <family val="1"/>
      </rPr>
      <t>8</t>
    </r>
  </si>
  <si>
    <t>Asphalt Content</t>
  </si>
  <si>
    <t>Min. # of Tests</t>
  </si>
  <si>
    <r>
      <t>System-Based Program</t>
    </r>
    <r>
      <rPr>
        <b/>
        <vertAlign val="superscript"/>
        <sz val="12"/>
        <color indexed="8"/>
        <rFont val="Times New Roman"/>
        <family val="1"/>
      </rPr>
      <t>28</t>
    </r>
  </si>
  <si>
    <t>403   411</t>
  </si>
  <si>
    <t>Asphalt Cement
(Relevant AASHTO Test)</t>
  </si>
  <si>
    <r>
      <t xml:space="preserve">Asphalt Plant
1/day  </t>
    </r>
    <r>
      <rPr>
        <vertAlign val="superscript"/>
        <sz val="12"/>
        <color indexed="8"/>
        <rFont val="Times New Roman"/>
        <family val="1"/>
      </rPr>
      <t>10,13</t>
    </r>
  </si>
  <si>
    <t>Yearly Approvals</t>
  </si>
  <si>
    <t>-Asphalt Plants</t>
  </si>
  <si>
    <t>Emulsified Asphalt
(Relevant AASHTO Test)</t>
  </si>
  <si>
    <r>
      <t>Asphalt Plant
1/day</t>
    </r>
    <r>
      <rPr>
        <vertAlign val="superscript"/>
        <sz val="12"/>
        <color indexed="8"/>
        <rFont val="Times New Roman"/>
        <family val="1"/>
      </rPr>
      <t>15</t>
    </r>
  </si>
  <si>
    <t>-Lab Equipment</t>
  </si>
  <si>
    <t>HMA (QC/QA)</t>
  </si>
  <si>
    <r>
      <t xml:space="preserve">In Place
1Core/750 Tons </t>
    </r>
    <r>
      <rPr>
        <vertAlign val="superscript"/>
        <sz val="12"/>
        <color indexed="8"/>
        <rFont val="Times New Roman"/>
        <family val="1"/>
      </rPr>
      <t xml:space="preserve">9,15 </t>
    </r>
  </si>
  <si>
    <r>
      <t>In Place (T 1,2) At Plant (T 3)
1/750 Tons</t>
    </r>
    <r>
      <rPr>
        <vertAlign val="superscript"/>
        <sz val="12"/>
        <color indexed="8"/>
        <rFont val="Times New Roman"/>
        <family val="1"/>
      </rPr>
      <t>11,12</t>
    </r>
  </si>
  <si>
    <t>In Place (T 1,2) At Plant (T 3)
1/750 Tons</t>
  </si>
  <si>
    <t>-Commercial Aggregate 1/Yr</t>
  </si>
  <si>
    <t>-Project Agg. 1 Before Use</t>
  </si>
  <si>
    <t>HMA (Method)</t>
  </si>
  <si>
    <t>In Place (1" or &gt;) 
 1 Core/Lane
Mile (4 cores min/segment)</t>
  </si>
  <si>
    <r>
      <t>At Plant
1/750 Tons</t>
    </r>
    <r>
      <rPr>
        <vertAlign val="superscript"/>
        <sz val="12"/>
        <color indexed="8"/>
        <rFont val="Times New Roman"/>
        <family val="1"/>
      </rPr>
      <t>11,12</t>
    </r>
  </si>
  <si>
    <t>Tack Coat
(Relevant AASHTO Test)</t>
  </si>
  <si>
    <r>
      <t>From Distributor Truck
1/Project Min</t>
    </r>
    <r>
      <rPr>
        <vertAlign val="superscript"/>
        <sz val="12"/>
        <rFont val="Times New Roman"/>
        <family val="1"/>
      </rPr>
      <t>7</t>
    </r>
    <r>
      <rPr>
        <sz val="12"/>
        <rFont val="Times New Roman"/>
        <family val="1"/>
      </rPr>
      <t>, 1/Week</t>
    </r>
    <r>
      <rPr>
        <vertAlign val="superscript"/>
        <sz val="12"/>
        <rFont val="Times New Roman"/>
        <family val="1"/>
      </rPr>
      <t xml:space="preserve">7
</t>
    </r>
    <r>
      <rPr>
        <sz val="12"/>
        <rFont val="Times New Roman"/>
        <family val="1"/>
      </rPr>
      <t>(Random) (Obtain
Sample Containers from
Lab)</t>
    </r>
  </si>
  <si>
    <t>Crack Sealant
(Relevant AASHTO Test)</t>
  </si>
  <si>
    <r>
      <t>From Melter 1/Lot</t>
    </r>
    <r>
      <rPr>
        <vertAlign val="superscript"/>
        <sz val="12"/>
        <rFont val="Times New Roman"/>
        <family val="1"/>
      </rPr>
      <t xml:space="preserve">7
</t>
    </r>
    <r>
      <rPr>
        <sz val="12"/>
        <rFont val="Times New Roman"/>
        <family val="1"/>
      </rPr>
      <t>(Obtain Sample
Containers from Lab)</t>
    </r>
  </si>
  <si>
    <t>Cylinders</t>
  </si>
  <si>
    <t>Gradation
&amp; FM</t>
  </si>
  <si>
    <r>
      <t>Air,W\C</t>
    </r>
    <r>
      <rPr>
        <b/>
        <vertAlign val="superscript"/>
        <sz val="12"/>
        <color indexed="8"/>
        <rFont val="Times New Roman"/>
        <family val="1"/>
      </rPr>
      <t>23</t>
    </r>
  </si>
  <si>
    <t>Moisture
Content</t>
  </si>
  <si>
    <t>Rapid Chloride Permeability</t>
  </si>
  <si>
    <t>520 608 615 616</t>
  </si>
  <si>
    <t>Structural Concrete
(QC/QA)</t>
  </si>
  <si>
    <t xml:space="preserve">The # of tests determined by the Acceptance Testing Schedule in the Spec Book </t>
  </si>
  <si>
    <r>
      <t>Yearly Approvals</t>
    </r>
    <r>
      <rPr>
        <sz val="12"/>
        <color indexed="8"/>
        <rFont val="Times New Roman"/>
        <family val="1"/>
      </rPr>
      <t xml:space="preserve">
Concrete Plant
Transit Mixer
Lab Equipment
Design Mixes</t>
    </r>
  </si>
  <si>
    <t>Structural Concrete
(Method)</t>
  </si>
  <si>
    <r>
      <t>2/200 CY</t>
    </r>
    <r>
      <rPr>
        <vertAlign val="superscript"/>
        <sz val="12"/>
        <color indexed="8"/>
        <rFont val="Times New Roman"/>
        <family val="1"/>
      </rPr>
      <t xml:space="preserve">16,17
</t>
    </r>
    <r>
      <rPr>
        <sz val="12"/>
        <color indexed="8"/>
        <rFont val="Times New Roman"/>
        <family val="1"/>
      </rPr>
      <t>Min.
2/Placement</t>
    </r>
  </si>
  <si>
    <r>
      <t>For 1</t>
    </r>
    <r>
      <rPr>
        <vertAlign val="superscript"/>
        <sz val="12"/>
        <color indexed="8"/>
        <rFont val="Times New Roman"/>
        <family val="1"/>
      </rPr>
      <t>st</t>
    </r>
    <r>
      <rPr>
        <sz val="12"/>
        <color indexed="8"/>
        <rFont val="Times New Roman"/>
        <family val="1"/>
      </rPr>
      <t xml:space="preserve"> 100 CY
1/50 CY</t>
    </r>
    <r>
      <rPr>
        <vertAlign val="superscript"/>
        <sz val="12"/>
        <color indexed="8"/>
        <rFont val="Times New Roman"/>
        <family val="1"/>
      </rPr>
      <t xml:space="preserve">16,18,19
</t>
    </r>
    <r>
      <rPr>
        <sz val="12"/>
        <color indexed="8"/>
        <rFont val="Times New Roman"/>
        <family val="1"/>
      </rPr>
      <t>After 100 CY
1/200 CY</t>
    </r>
    <r>
      <rPr>
        <vertAlign val="superscript"/>
        <sz val="12"/>
        <color indexed="8"/>
        <rFont val="Times New Roman"/>
        <family val="1"/>
      </rPr>
      <t>16</t>
    </r>
  </si>
  <si>
    <r>
      <t>Yearly Approvals</t>
    </r>
    <r>
      <rPr>
        <sz val="12"/>
        <color indexed="8"/>
        <rFont val="Times New Roman"/>
        <family val="1"/>
      </rPr>
      <t xml:space="preserve">
Concrete Plant
Transit Mixer
Lab Equipment
Design Mixes for Certain Classes</t>
    </r>
  </si>
  <si>
    <t>Fine &amp; Coarse Aggregates
(QC\QA)</t>
  </si>
  <si>
    <t>-Aggregates:
Gradation, L.A. Wear, Absorption</t>
  </si>
  <si>
    <t>Fine &amp; Coarse Aggregates
(Method)</t>
  </si>
  <si>
    <r>
      <t>At Plant or Source
Before First Placement</t>
    </r>
    <r>
      <rPr>
        <vertAlign val="superscript"/>
        <sz val="12"/>
        <color indexed="8"/>
        <rFont val="Times New Roman"/>
        <family val="1"/>
      </rPr>
      <t>18</t>
    </r>
  </si>
  <si>
    <r>
      <t>At Plant As Needed</t>
    </r>
    <r>
      <rPr>
        <vertAlign val="superscript"/>
        <sz val="12"/>
        <color indexed="8"/>
        <rFont val="Times New Roman"/>
        <family val="1"/>
      </rPr>
      <t>18,29</t>
    </r>
  </si>
  <si>
    <t>Portland Cement/Slag/Fly Ash</t>
  </si>
  <si>
    <r>
      <t xml:space="preserve">Blaine &amp; Cubes
</t>
    </r>
    <r>
      <rPr>
        <sz val="12"/>
        <color indexed="8"/>
        <rFont val="Times New Roman"/>
        <family val="1"/>
      </rPr>
      <t>1/Source/Year</t>
    </r>
    <r>
      <rPr>
        <vertAlign val="superscript"/>
        <sz val="12"/>
        <color indexed="8"/>
        <rFont val="Times New Roman"/>
        <family val="1"/>
      </rPr>
      <t>7,10</t>
    </r>
  </si>
  <si>
    <t>ALL</t>
  </si>
  <si>
    <t>Pre-Cast Concrete</t>
  </si>
  <si>
    <r>
      <t xml:space="preserve">2/Member, Bed or Lot </t>
    </r>
    <r>
      <rPr>
        <vertAlign val="superscript"/>
        <sz val="12"/>
        <color indexed="8"/>
        <rFont val="Times New Roman"/>
        <family val="1"/>
      </rPr>
      <t>24</t>
    </r>
  </si>
  <si>
    <r>
      <t>1/Member, Bed or Lot</t>
    </r>
    <r>
      <rPr>
        <vertAlign val="superscript"/>
        <sz val="12"/>
        <color indexed="8"/>
        <rFont val="Times New Roman"/>
        <family val="1"/>
      </rPr>
      <t>24</t>
    </r>
  </si>
  <si>
    <r>
      <t xml:space="preserve">1/Member, Bed or Lot </t>
    </r>
    <r>
      <rPr>
        <vertAlign val="superscript"/>
        <sz val="12"/>
        <color indexed="8"/>
        <rFont val="Times New Roman"/>
        <family val="1"/>
      </rPr>
      <t>24</t>
    </r>
  </si>
  <si>
    <t>Structures (Independent Assurance Tests Not Required)</t>
  </si>
  <si>
    <r>
      <t>Acceptance</t>
    </r>
    <r>
      <rPr>
        <vertAlign val="superscript"/>
        <sz val="12"/>
        <color indexed="8"/>
        <rFont val="Times New Roman"/>
        <family val="1"/>
      </rPr>
      <t xml:space="preserve"> </t>
    </r>
    <r>
      <rPr>
        <b/>
        <sz val="12"/>
        <color indexed="8"/>
        <rFont val="Times New Roman"/>
        <family val="1"/>
      </rPr>
      <t>Test</t>
    </r>
  </si>
  <si>
    <t>Tensile Strength (Mechanical Connectors Only)</t>
  </si>
  <si>
    <t>Tensile Strength (All Other Bars)</t>
  </si>
  <si>
    <t>Relevant
AASHTO Tests</t>
  </si>
  <si>
    <t>Hardness Test</t>
  </si>
  <si>
    <t>Compression Tests</t>
  </si>
  <si>
    <t>Retroreflectivity</t>
  </si>
  <si>
    <t>Reinforcing Steel</t>
  </si>
  <si>
    <r>
      <t xml:space="preserve">On Project
2/Size/Lot/Structure
</t>
    </r>
    <r>
      <rPr>
        <vertAlign val="superscript"/>
        <sz val="12"/>
        <color indexed="8"/>
        <rFont val="Times New Roman"/>
        <family val="1"/>
      </rPr>
      <t>7,10,21</t>
    </r>
  </si>
  <si>
    <r>
      <t>2 Bars From 5 Different Projects (Randomly)/Year</t>
    </r>
    <r>
      <rPr>
        <vertAlign val="superscript"/>
        <sz val="12"/>
        <color indexed="8"/>
        <rFont val="Times New Roman"/>
        <family val="1"/>
      </rPr>
      <t>8</t>
    </r>
  </si>
  <si>
    <t>550 556</t>
  </si>
  <si>
    <r>
      <t>Field Paint</t>
    </r>
    <r>
      <rPr>
        <vertAlign val="superscript"/>
        <sz val="12"/>
        <rFont val="Times New Roman"/>
        <family val="1"/>
      </rPr>
      <t>27</t>
    </r>
  </si>
  <si>
    <r>
      <t>Manufacturer
Sampled</t>
    </r>
    <r>
      <rPr>
        <vertAlign val="superscript"/>
        <sz val="12"/>
        <rFont val="Times New Roman"/>
        <family val="1"/>
      </rPr>
      <t xml:space="preserve">10
</t>
    </r>
    <r>
      <rPr>
        <sz val="12"/>
        <rFont val="Times New Roman"/>
        <family val="1"/>
      </rPr>
      <t>1 Quart Required</t>
    </r>
  </si>
  <si>
    <t>Miscellaneous (Independent Assurance Tests Not Required)</t>
  </si>
  <si>
    <t>Pavement Markings</t>
  </si>
  <si>
    <r>
      <t xml:space="preserve">Paint                  </t>
    </r>
    <r>
      <rPr>
        <sz val="12"/>
        <rFont val="Times New Roman"/>
        <family val="1"/>
      </rPr>
      <t>1 Quart Sample/Color/Application</t>
    </r>
    <r>
      <rPr>
        <vertAlign val="superscript"/>
        <sz val="12"/>
        <rFont val="Times New Roman"/>
        <family val="1"/>
      </rPr>
      <t>7</t>
    </r>
  </si>
  <si>
    <r>
      <t>Test Feq. Per Section 632.3.2.8</t>
    </r>
    <r>
      <rPr>
        <vertAlign val="superscript"/>
        <sz val="12"/>
        <rFont val="Times New Roman"/>
        <family val="1"/>
      </rPr>
      <t>8</t>
    </r>
  </si>
  <si>
    <t>Footnotes:</t>
  </si>
  <si>
    <t>1. Or fraction thereof.</t>
  </si>
  <si>
    <t>2. Gradation testing frequency may be reduced to one per 8000 CY (6000 m3) if the minus #200 (0.075 mm) sieve content is less than 7% on the previous test (10% for crushed stone base course), based on the washed sample.</t>
  </si>
  <si>
    <t>3. Partial gradation will still be performed to check for stone content at the frequency of one test per 4000 CY (3000 m3).</t>
  </si>
  <si>
    <t>4. Project personnel will assist the contractor to help ensure that sampling and testing procedures are correct.</t>
  </si>
  <si>
    <t>5. On projects with 4000 CY (3000 m3) or less of each select materials and embankment the acceptance testing will be done by Materials &amp; Research Bureau (LAB) with no assurance testing required.  The Contract Administrator is responsible for scheduling and ensuring the proper number of tests are performed.</t>
  </si>
  <si>
    <t xml:space="preserve">6. Reference Item Specifications for lot size and sublot requirements. </t>
  </si>
  <si>
    <t>7. Sampled by project personnel &amp; tested by LAB.</t>
  </si>
  <si>
    <t>8. Sampled &amp; tested, observed, or inspected by LAB, unless otherwise noted.</t>
  </si>
  <si>
    <t>9. Sampled &amp; tested by project personnel, unless otherwise noted.</t>
  </si>
  <si>
    <t>10. Certificate of Compliance, Certified Bill of Lading or Mill Test Report required, as applicable.</t>
  </si>
  <si>
    <t>11. Minimum one sample / day's production.</t>
  </si>
  <si>
    <t>12. None required for less than 100 T (100 t); minimum 1 sample per project.</t>
  </si>
  <si>
    <t>13. Sampled from tanker and or storage tank; only one sample per plant per lot per fourth day will be tested to limit duplication.  If specifications are not met, additional samples will be tested to establish the limits of failing material.</t>
  </si>
  <si>
    <t>14. Pavement overlay two cores per mile (kilometer) and minimum of 2 per project, (thickness, density &amp; % asphalt on 10% of cores). This is a guideline only and not required. Actual cores taken, if any, will be determined by the Lab.</t>
  </si>
  <si>
    <t>15. Additional samples will be required when source or grade of emulsion changes.  Only one sample per plant per lot per fourth day will be tested to limit duplication.  If specifications are not met, additional samples will be tested to establish the limits of failing material.</t>
  </si>
  <si>
    <t>16. Or fraction thereof.</t>
  </si>
  <si>
    <t>17. Additional cylinders are necessary for early breaks, also cylinders should be made from concrete being tested.</t>
  </si>
  <si>
    <t>18. Aggregate sampling and testing (gradation, moisture, F.M.) will be done once per year, per project, per aggregate source and at the discretion of the Engineer.  When deciding whether additional testing is required, the Engineer will consider the size of the aggregate stockpile, how often additional aggregate is added, and whether the source or production of aggregates has changed.</t>
  </si>
  <si>
    <t>19. First load of concrete will be tested and each change in additives or mix design requires additional tests.</t>
  </si>
  <si>
    <t>20. Also required for each bridge deck.</t>
  </si>
  <si>
    <t>21. Each Mechanical Connector shall include two 12 inch (300mm) sections of reinforcing steel.</t>
  </si>
  <si>
    <t>22. There should be an additional test if the pour is over 200 CY (160 m3) or there is an observed change in the moisture of the aggregate.</t>
  </si>
  <si>
    <t>23. Slump may be tested for conformance to the spec. if required.</t>
  </si>
  <si>
    <t>24. Sampled and tested at pre-cast plants by Lab or Consultant personnel (Member, Bed or Lot determined by Specification).</t>
  </si>
  <si>
    <t>25. Sampled by the IA inspector and split with the Process Control Technician.</t>
  </si>
  <si>
    <t>26. Visual acceptance of loam is okay for projects with less than 2500 CY (2 000 m3).</t>
  </si>
  <si>
    <t xml:space="preserve">27. Paint must be supplied to the project 10 days before its anticipated use to allow time for testing, unless pre- approved by LAB.  Label should include, paint number, name, color, lab and/or batch number, date of manufacture, volume and name and address of manufacturer. </t>
  </si>
  <si>
    <t>28. NHDOT conducts a system-based Independent Assurance Program, meaning that each acceptance tester must participate in at least one IA test per calendar year for each material test performed.  The acceptance tester must be present when Independent Assurance sampling is performed.</t>
  </si>
  <si>
    <t>29.  Under normal conditions, the concrete plant's moisture sensors are considered adequate.There may be conditions where the Engineer determines that it is in the State's best interest to check the moisture content manually such as when there is an observed change in the moisture of the aggregate.</t>
  </si>
  <si>
    <t>703.5 – GUIDE TO ACCEPTABLE DEVIATIONS</t>
  </si>
  <si>
    <t>This Guide is to be used in the comparison of acceptance test results and independent assurance test results.</t>
  </si>
  <si>
    <t>Sieve Analysis-All Items</t>
  </si>
  <si>
    <t>% Deviation</t>
  </si>
  <si>
    <t>(A) 4.75 mm sieve and larger</t>
  </si>
  <si>
    <r>
      <t>±</t>
    </r>
    <r>
      <rPr>
        <sz val="12"/>
        <color indexed="8"/>
        <rFont val="Times New Roman"/>
        <family val="1"/>
      </rPr>
      <t xml:space="preserve"> 5%</t>
    </r>
  </si>
  <si>
    <t>(B) Smaller than 4.75 mm sieve (Sand Portion)</t>
  </si>
  <si>
    <r>
      <t>±</t>
    </r>
    <r>
      <rPr>
        <sz val="12"/>
        <color indexed="8"/>
        <rFont val="Times New Roman"/>
        <family val="1"/>
      </rPr>
      <t xml:space="preserve"> 4%</t>
    </r>
  </si>
  <si>
    <t>Compaction Testing</t>
  </si>
  <si>
    <t>All Items</t>
  </si>
  <si>
    <r>
      <t>±</t>
    </r>
    <r>
      <rPr>
        <sz val="12"/>
        <color indexed="8"/>
        <rFont val="Times New Roman"/>
        <family val="1"/>
      </rPr>
      <t xml:space="preserve"> 2.5%</t>
    </r>
  </si>
  <si>
    <t>Bituminous Mix Extraction</t>
  </si>
  <si>
    <r>
      <t>±</t>
    </r>
    <r>
      <rPr>
        <sz val="12"/>
        <color indexed="8"/>
        <rFont val="Times New Roman"/>
        <family val="1"/>
      </rPr>
      <t xml:space="preserve"> 3%</t>
    </r>
  </si>
  <si>
    <t>(B) Smaller than 4.75 mm sieve</t>
  </si>
  <si>
    <r>
      <t>±</t>
    </r>
    <r>
      <rPr>
        <sz val="12"/>
        <color indexed="8"/>
        <rFont val="Times New Roman"/>
        <family val="1"/>
      </rPr>
      <t xml:space="preserve"> 2%</t>
    </r>
  </si>
  <si>
    <t>(C) Asphalt Content</t>
  </si>
  <si>
    <r>
      <t>±</t>
    </r>
    <r>
      <rPr>
        <sz val="12"/>
        <color indexed="8"/>
        <rFont val="Times New Roman"/>
        <family val="1"/>
      </rPr>
      <t xml:space="preserve"> 0.4%</t>
    </r>
  </si>
  <si>
    <t>Portland Cement Concrete</t>
  </si>
  <si>
    <t>Air Content</t>
  </si>
  <si>
    <r>
      <t>±</t>
    </r>
    <r>
      <rPr>
        <sz val="12"/>
        <color indexed="8"/>
        <rFont val="Times New Roman"/>
        <family val="1"/>
      </rPr>
      <t xml:space="preserve"> 0.8%</t>
    </r>
  </si>
  <si>
    <t>W/C Ratio</t>
  </si>
  <si>
    <t>± 0.03%</t>
  </si>
  <si>
    <t>F.M. (variation above and below mix design target)</t>
  </si>
  <si>
    <r>
      <t>±</t>
    </r>
    <r>
      <rPr>
        <sz val="12"/>
        <color indexed="8"/>
        <rFont val="Times New Roman"/>
        <family val="1"/>
      </rPr>
      <t xml:space="preserve"> 0.20</t>
    </r>
  </si>
  <si>
    <t>Page No.</t>
  </si>
  <si>
    <t>PROJECT:</t>
  </si>
  <si>
    <t>PROJECT #:</t>
  </si>
  <si>
    <t>BRIDGE NUMBER</t>
  </si>
  <si>
    <r>
      <t>NO. OF SOURCES</t>
    </r>
    <r>
      <rPr>
        <vertAlign val="superscript"/>
        <sz val="12"/>
        <rFont val="Arial"/>
        <family val="2"/>
      </rPr>
      <t>1</t>
    </r>
  </si>
  <si>
    <r>
      <t>NO. OF LOCATIONS</t>
    </r>
    <r>
      <rPr>
        <vertAlign val="superscript"/>
        <sz val="12"/>
        <rFont val="Arial"/>
        <family val="2"/>
      </rPr>
      <t>2</t>
    </r>
  </si>
  <si>
    <r>
      <t>LOCATION DESCRIPTION</t>
    </r>
    <r>
      <rPr>
        <vertAlign val="superscript"/>
        <sz val="12"/>
        <rFont val="Arial"/>
        <family val="2"/>
      </rPr>
      <t>3</t>
    </r>
  </si>
  <si>
    <t>AVE. HEIGHT OF BACKFILL/LOCATION (FT)</t>
  </si>
  <si>
    <r>
      <t>NO. OF LIFTS/LOCATION</t>
    </r>
    <r>
      <rPr>
        <vertAlign val="superscript"/>
        <sz val="12"/>
        <rFont val="Arial"/>
        <family val="2"/>
      </rPr>
      <t>3</t>
    </r>
  </si>
  <si>
    <t>ACCEPTANCE TESTS</t>
  </si>
  <si>
    <t>INDEPENDENT ASSURANCE TESTS</t>
  </si>
  <si>
    <t>GRANULAR BACKFILL</t>
  </si>
  <si>
    <t>STRUCTURAL FILL (508)</t>
  </si>
  <si>
    <t>COMPACTION</t>
  </si>
  <si>
    <t>GRADATION</t>
  </si>
  <si>
    <t>System-Base Program</t>
  </si>
  <si>
    <t>BRIDGE TOTAL</t>
  </si>
  <si>
    <t>SHEET TOTALS</t>
  </si>
  <si>
    <t>1. Number of Material Sources, Typically 1.</t>
  </si>
  <si>
    <t>2. "Number of Locations", each backfill or structural fill operation per abut, per side of box culvert, per pier, per phase for any of the previous examples.</t>
  </si>
  <si>
    <t>3. Examples: Abutment A - Phase 1, Pier 1, South Side Box Culvert, etc……...</t>
  </si>
  <si>
    <t>Air Meter Check</t>
  </si>
  <si>
    <t>load #</t>
  </si>
  <si>
    <t>pay(QA)</t>
  </si>
  <si>
    <t>back-up</t>
  </si>
  <si>
    <t>lab(IA)</t>
  </si>
  <si>
    <t>QC1</t>
  </si>
  <si>
    <t>QC2</t>
  </si>
  <si>
    <t>QC/QA Field Test Results</t>
  </si>
  <si>
    <t>QC3</t>
  </si>
  <si>
    <t>Project:</t>
  </si>
  <si>
    <t>Location:</t>
  </si>
  <si>
    <t>Sublot #</t>
  </si>
  <si>
    <t>Test
Load</t>
  </si>
  <si>
    <t>Truck #</t>
  </si>
  <si>
    <t>Air Temp.</t>
  </si>
  <si>
    <t>Concrete Temp.</t>
  </si>
  <si>
    <t>Total Weight</t>
  </si>
  <si>
    <t>Tare</t>
  </si>
  <si>
    <t>Net Weight</t>
  </si>
  <si>
    <t>QA Air % (pay)</t>
  </si>
  <si>
    <t>QA Micro-wave(pay)</t>
  </si>
  <si>
    <t>IA Air %</t>
  </si>
  <si>
    <t>IA Micro- wave</t>
  </si>
  <si>
    <t>Plan Admin:</t>
  </si>
  <si>
    <t>QC Testing:</t>
  </si>
  <si>
    <t>QA Air Testing:</t>
  </si>
  <si>
    <t>IA Air Testing:</t>
  </si>
  <si>
    <t>QA Cylinders:</t>
  </si>
  <si>
    <t>IA Cylinders:</t>
  </si>
  <si>
    <t>QA Microwave:</t>
  </si>
  <si>
    <t>IA Microwave:</t>
  </si>
  <si>
    <t>SUBLOT SIZE CALCULATION SHEET</t>
  </si>
  <si>
    <t>For Information Only</t>
  </si>
  <si>
    <t>FOR CLASS AA</t>
  </si>
  <si>
    <t>FOR CLASS A &amp; B</t>
  </si>
  <si>
    <t>SIZE OF DAY'S PLACEMENT (CY):</t>
  </si>
  <si>
    <t>TRUCK CAPACITY (CY):</t>
  </si>
  <si>
    <t xml:space="preserve">Press F9 to </t>
  </si>
  <si>
    <t>Press F9 to</t>
  </si>
  <si>
    <t>Calculate</t>
  </si>
  <si>
    <t>NUMBER OF SUBLOTS:</t>
  </si>
  <si>
    <t>SUBLOT</t>
  </si>
  <si>
    <t>RANDOM</t>
  </si>
  <si>
    <t>TEST</t>
  </si>
  <si>
    <t>LOAD *</t>
  </si>
  <si>
    <t>SIZE</t>
  </si>
  <si>
    <t>NUMBER</t>
  </si>
  <si>
    <t>AT (CY)</t>
  </si>
  <si>
    <t>#</t>
  </si>
  <si>
    <t>* AASHTO T-141 REQUIRES TEST TO BE TAKEN IN MIDDLE THIRD OF LOAD.</t>
  </si>
  <si>
    <t>Rev. 3/07</t>
  </si>
  <si>
    <t xml:space="preserve">                          STATE OF NEW HAMPSHIRE</t>
  </si>
  <si>
    <t>A</t>
  </si>
  <si>
    <t>DEPARTMENT OF TRANSPORTATION</t>
  </si>
  <si>
    <t>AA</t>
  </si>
  <si>
    <t>MICROWAVE WATER/CEMENT RATIO</t>
  </si>
  <si>
    <t>B</t>
  </si>
  <si>
    <t>* See Procedure Below From Spec. 520 Appendix A.</t>
  </si>
  <si>
    <t>T</t>
  </si>
  <si>
    <t>Load #</t>
  </si>
  <si>
    <t>State #</t>
  </si>
  <si>
    <t>Class:</t>
  </si>
  <si>
    <t>Fed #</t>
  </si>
  <si>
    <t>Target:</t>
  </si>
  <si>
    <t>Lot #</t>
  </si>
  <si>
    <t>Max Water:</t>
  </si>
  <si>
    <t>(Gals/CY)</t>
  </si>
  <si>
    <t>Test Load Information</t>
  </si>
  <si>
    <t>(From Batch Ticket)</t>
  </si>
  <si>
    <t>Moisture</t>
  </si>
  <si>
    <t>Batch Wt.</t>
  </si>
  <si>
    <t>Dry Wt.</t>
  </si>
  <si>
    <t>CEMENT</t>
  </si>
  <si>
    <t>----</t>
  </si>
  <si>
    <t>POZZOLAN</t>
  </si>
  <si>
    <t>COURSE AGGREGATE (3/8)</t>
  </si>
  <si>
    <t>COURSE AGGREGATE (3/4)</t>
  </si>
  <si>
    <t>COURSE AGGREGATE (1-1/2)</t>
  </si>
  <si>
    <t>FINE AGGREGATE</t>
  </si>
  <si>
    <t xml:space="preserve">ABSORPTION FACTOR COURSE AGGREGATE </t>
  </si>
  <si>
    <t xml:space="preserve"> = ACA</t>
  </si>
  <si>
    <t xml:space="preserve">ABSORPTION FACTOR FINE AGGREGATE </t>
  </si>
  <si>
    <t xml:space="preserve"> = AFA</t>
  </si>
  <si>
    <t>N =</t>
  </si>
  <si>
    <t>FA =</t>
  </si>
  <si>
    <t>Microwave Test Results</t>
  </si>
  <si>
    <t>TIME</t>
  </si>
  <si>
    <t>WEIGHT (g)</t>
  </si>
  <si>
    <t>(minutes)</t>
  </si>
  <si>
    <t>Sample + Tare</t>
  </si>
  <si>
    <t>TARE (g)</t>
  </si>
  <si>
    <t>Net Wt.</t>
  </si>
  <si>
    <t>LOSS (g)</t>
  </si>
  <si>
    <t>% DIFF.</t>
  </si>
  <si>
    <t>Initial</t>
  </si>
  <si>
    <t>0</t>
  </si>
  <si>
    <t>Final</t>
  </si>
  <si>
    <t xml:space="preserve">MD = </t>
  </si>
  <si>
    <r>
      <t>W/C</t>
    </r>
    <r>
      <rPr>
        <b/>
        <sz val="12"/>
        <rFont val="Times New Roman"/>
        <family val="1"/>
      </rPr>
      <t xml:space="preserve"> = (N+1)MD - N[ACA(1-FA)+AFA(FA)] = </t>
    </r>
  </si>
  <si>
    <t xml:space="preserve">Actual - Target = </t>
  </si>
  <si>
    <t>Additional Test Load Results</t>
  </si>
  <si>
    <t>Slump</t>
  </si>
  <si>
    <t>Air Temp</t>
  </si>
  <si>
    <t>% Air</t>
  </si>
  <si>
    <t>Concrete Temp</t>
  </si>
  <si>
    <t>Unit Wt.</t>
  </si>
  <si>
    <t>Yield</t>
  </si>
  <si>
    <t>Tested By</t>
  </si>
  <si>
    <t>APPENDIX A</t>
  </si>
  <si>
    <t>NHDOT MICROWAVE PROCEDURE</t>
  </si>
  <si>
    <t>FOR WATER/CEMENT RATIO</t>
  </si>
  <si>
    <t>1. Tare microwave safe container.</t>
  </si>
  <si>
    <t>2. Place sample of 2000 +/- 300 grams of concrete in container.</t>
  </si>
  <si>
    <t>3. Weigh sample in container to nearest gram.</t>
  </si>
  <si>
    <t>4. Place sample in container into microwave oven at 50% power for one half hour.</t>
  </si>
  <si>
    <t>5. Weigh container and sample to nearest gram.</t>
  </si>
  <si>
    <t>6. Place into microwave oven at 50% power for ten minutes.</t>
  </si>
  <si>
    <t>7. Weigh to nearest gram.</t>
  </si>
  <si>
    <t>8. Repeat steps 6 &amp; 7 until constant weight is achieved.</t>
  </si>
  <si>
    <t>9. Calculate Water/Cement (W/C) ratio with the following formula;</t>
  </si>
  <si>
    <t>W/C = (N+1) MD-N {ACA (1-FA) + AFA (FA)}</t>
  </si>
  <si>
    <t>Where:</t>
  </si>
  <si>
    <r>
      <t xml:space="preserve">MD = </t>
    </r>
    <r>
      <rPr>
        <u/>
        <sz val="12"/>
        <rFont val="Times New Roman"/>
        <family val="1"/>
      </rPr>
      <t xml:space="preserve">WET WT. – DRY WT. </t>
    </r>
    <r>
      <rPr>
        <sz val="12"/>
        <rFont val="Times New Roman"/>
        <family val="1"/>
      </rPr>
      <t xml:space="preserve"> (Concrete Sample)</t>
    </r>
  </si>
  <si>
    <t>DRY WT.</t>
  </si>
  <si>
    <r>
      <t xml:space="preserve">N* = </t>
    </r>
    <r>
      <rPr>
        <u/>
        <sz val="12"/>
        <rFont val="Times New Roman"/>
        <family val="1"/>
      </rPr>
      <t>TOTAL AGGREGATE</t>
    </r>
  </si>
  <si>
    <t>FA* = RATIO OF SAND TO TOTAL AGGREGATE (DECIMAL)</t>
  </si>
  <si>
    <t>ACA = ABSORPTION OF COARSE AGGREGATE (DECIMAL)</t>
  </si>
  <si>
    <t>AFA = ABSORPTION OF FINE AGGREGATE (DECIMAL)</t>
  </si>
  <si>
    <t>* = Use Actual Batch Weights, not Mix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</si>
</sst>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 d\,\ yyyy"/>
    <numFmt numFmtId="165" formatCode="mmm\ d\,\ yyyy"/>
    <numFmt numFmtId="166" formatCode="0.0"/>
    <numFmt numFmtId="167" formatCode="0.000"/>
    <numFmt numFmtId="168" formatCode="mm/dd/yy"/>
  </numFmts>
  <fonts count="51">
    <font>
      <sz val="10"/>
      <name val="Arial"/>
    </font>
    <font>
      <sz val="12"/>
      <color indexed="18"/>
      <name val="Times New Roman"/>
      <family val="1"/>
    </font>
    <font>
      <sz val="12"/>
      <name val="Times New Roman"/>
      <family val="1"/>
    </font>
    <font>
      <sz val="12"/>
      <color indexed="8"/>
      <name val="Times New Roman"/>
      <family val="1"/>
    </font>
    <font>
      <vertAlign val="superscript"/>
      <sz val="12"/>
      <name val="Times New Roman"/>
      <family val="1"/>
    </font>
    <font>
      <sz val="12"/>
      <color indexed="10"/>
      <name val="Times New Roman"/>
      <family val="1"/>
    </font>
    <font>
      <b/>
      <sz val="12"/>
      <color indexed="8"/>
      <name val="Times New Roman"/>
      <family val="1"/>
    </font>
    <font>
      <b/>
      <sz val="20"/>
      <color indexed="8"/>
      <name val="Times New Roman"/>
      <family val="1"/>
    </font>
    <font>
      <sz val="10"/>
      <color indexed="8"/>
      <name val="Arial"/>
      <family val="2"/>
    </font>
    <font>
      <vertAlign val="superscript"/>
      <sz val="12"/>
      <color indexed="8"/>
      <name val="Times New Roman"/>
      <family val="1"/>
    </font>
    <font>
      <b/>
      <vertAlign val="superscript"/>
      <sz val="12"/>
      <color indexed="8"/>
      <name val="Times New Roman"/>
      <family val="1"/>
    </font>
    <font>
      <b/>
      <u/>
      <sz val="12"/>
      <color indexed="8"/>
      <name val="Times New Roman"/>
      <family val="1"/>
    </font>
    <font>
      <b/>
      <sz val="14"/>
      <name val="Times New Roman"/>
      <family val="1"/>
    </font>
    <font>
      <sz val="22"/>
      <name val="Arial"/>
      <family val="2"/>
    </font>
    <font>
      <b/>
      <sz val="18"/>
      <name val="Times New Roman"/>
      <family val="1"/>
    </font>
    <font>
      <sz val="18"/>
      <name val="Times New Roman"/>
      <family val="1"/>
    </font>
    <font>
      <b/>
      <u/>
      <sz val="16"/>
      <name val="Times New Roman"/>
      <family val="1"/>
    </font>
    <font>
      <sz val="12"/>
      <color indexed="8"/>
      <name val="Symbol"/>
      <family val="1"/>
      <charset val="2"/>
    </font>
    <font>
      <sz val="10"/>
      <color indexed="8"/>
      <name val="Times New Roman"/>
      <family val="1"/>
    </font>
    <font>
      <b/>
      <sz val="10"/>
      <color indexed="44"/>
      <name val="Arial"/>
      <family val="2"/>
    </font>
    <font>
      <b/>
      <sz val="12"/>
      <name val="Times New Roman"/>
      <family val="1"/>
    </font>
    <font>
      <sz val="12"/>
      <name val="Arial"/>
      <family val="2"/>
    </font>
    <font>
      <b/>
      <sz val="12"/>
      <name val="Arial"/>
      <family val="2"/>
    </font>
    <font>
      <b/>
      <sz val="16"/>
      <name val="Times New Roman"/>
      <family val="1"/>
    </font>
    <font>
      <sz val="8"/>
      <name val="Arial"/>
      <family val="2"/>
    </font>
    <font>
      <sz val="10"/>
      <name val="Arial"/>
      <family val="2"/>
    </font>
    <font>
      <u/>
      <sz val="8"/>
      <name val="Arial"/>
      <family val="2"/>
    </font>
    <font>
      <vertAlign val="superscript"/>
      <sz val="12"/>
      <name val="Arial"/>
      <family val="2"/>
    </font>
    <font>
      <b/>
      <sz val="8"/>
      <name val="Arial"/>
      <family val="2"/>
    </font>
    <font>
      <b/>
      <sz val="14"/>
      <name val="Arial"/>
      <family val="2"/>
    </font>
    <font>
      <b/>
      <sz val="11"/>
      <color indexed="12"/>
      <name val="Arial"/>
      <family val="2"/>
    </font>
    <font>
      <sz val="10"/>
      <name val="Times New Roman"/>
      <family val="1"/>
    </font>
    <font>
      <b/>
      <sz val="10"/>
      <color indexed="12"/>
      <name val="Arial"/>
      <family val="2"/>
    </font>
    <font>
      <b/>
      <sz val="14"/>
      <color indexed="12"/>
      <name val="Arial"/>
      <family val="2"/>
    </font>
    <font>
      <b/>
      <i/>
      <sz val="11"/>
      <name val="Arial"/>
      <family val="2"/>
    </font>
    <font>
      <u/>
      <sz val="10"/>
      <name val="Arial"/>
      <family val="2"/>
    </font>
    <font>
      <b/>
      <u/>
      <sz val="14"/>
      <name val="Arial"/>
      <family val="2"/>
    </font>
    <font>
      <u/>
      <sz val="14"/>
      <name val="Arial"/>
      <family val="2"/>
    </font>
    <font>
      <b/>
      <vertAlign val="superscript"/>
      <sz val="12"/>
      <name val="Times New Roman"/>
      <family val="1"/>
    </font>
    <font>
      <b/>
      <u/>
      <sz val="10"/>
      <color indexed="62"/>
      <name val="MS Sans Serif"/>
      <family val="2"/>
    </font>
    <font>
      <sz val="10"/>
      <name val="MS Sans Serif"/>
      <family val="2"/>
    </font>
    <font>
      <b/>
      <u/>
      <sz val="10"/>
      <name val="MS Sans Serif"/>
      <family val="2"/>
    </font>
    <font>
      <sz val="18"/>
      <color indexed="10"/>
      <name val="Arial"/>
      <family val="2"/>
    </font>
    <font>
      <u/>
      <sz val="10"/>
      <name val="MS Sans Serif"/>
      <family val="2"/>
    </font>
    <font>
      <b/>
      <sz val="10"/>
      <name val="MS Sans Serif"/>
      <family val="2"/>
    </font>
    <font>
      <b/>
      <sz val="10"/>
      <color indexed="62"/>
      <name val="MS Sans Serif"/>
      <family val="2"/>
    </font>
    <font>
      <sz val="10"/>
      <color indexed="18"/>
      <name val="MS Sans Serif"/>
      <family val="2"/>
    </font>
    <font>
      <sz val="10"/>
      <color indexed="10"/>
      <name val="MS Sans Serif"/>
      <family val="2"/>
    </font>
    <font>
      <sz val="10"/>
      <color indexed="62"/>
      <name val="MS Sans Serif"/>
      <family val="2"/>
    </font>
    <font>
      <b/>
      <sz val="10"/>
      <name val="Times New Roman"/>
      <family val="1"/>
    </font>
    <font>
      <u/>
      <sz val="12"/>
      <name val="Times New Roman"/>
      <family val="1"/>
    </font>
  </fonts>
  <fills count="12">
    <fill>
      <patternFill patternType="none"/>
    </fill>
    <fill>
      <patternFill patternType="gray125"/>
    </fill>
    <fill>
      <patternFill patternType="solid">
        <fgColor indexed="52"/>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84">
    <border>
      <left/>
      <right/>
      <top/>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right style="double">
        <color indexed="64"/>
      </right>
      <top/>
      <bottom/>
      <diagonal/>
    </border>
    <border>
      <left style="double">
        <color indexed="64"/>
      </left>
      <right/>
      <top style="double">
        <color indexed="64"/>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557">
    <xf numFmtId="0" fontId="0" fillId="0" borderId="0" xfId="0"/>
    <xf numFmtId="0" fontId="1" fillId="0" borderId="0" xfId="0" applyFont="1" applyAlignment="1">
      <alignment horizontal="center"/>
    </xf>
    <xf numFmtId="0" fontId="3" fillId="0" borderId="0" xfId="0" applyFont="1" applyAlignment="1">
      <alignment horizontal="center" vertical="center" wrapText="1"/>
    </xf>
    <xf numFmtId="0" fontId="7" fillId="0" borderId="0" xfId="0" applyFont="1" applyAlignment="1">
      <alignment horizontal="left"/>
    </xf>
    <xf numFmtId="0" fontId="3" fillId="0" borderId="0" xfId="0" applyFont="1" applyAlignment="1">
      <alignment horizontal="left" vertical="center" wrapText="1" indent="1"/>
    </xf>
    <xf numFmtId="0" fontId="3" fillId="0" borderId="0" xfId="0" applyFont="1" applyAlignment="1">
      <alignment horizontal="center" vertical="top" wrapText="1"/>
    </xf>
    <xf numFmtId="0" fontId="8"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5" xfId="0" quotePrefix="1" applyFont="1" applyBorder="1" applyAlignment="1">
      <alignment horizontal="center" vertical="center"/>
    </xf>
    <xf numFmtId="0" fontId="3" fillId="0" borderId="6" xfId="0" quotePrefix="1" applyFont="1" applyBorder="1" applyAlignment="1">
      <alignment horizontal="center" vertical="center"/>
    </xf>
    <xf numFmtId="0" fontId="6" fillId="0" borderId="7" xfId="0" applyFont="1" applyBorder="1" applyAlignment="1">
      <alignment horizontal="center" vertical="center" textRotation="255" wrapText="1"/>
    </xf>
    <xf numFmtId="0" fontId="3" fillId="2" borderId="8" xfId="0" applyFont="1" applyFill="1" applyBorder="1" applyAlignment="1" applyProtection="1">
      <alignment horizontal="center"/>
      <protection locked="0"/>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protection locked="0"/>
    </xf>
    <xf numFmtId="0" fontId="12" fillId="0" borderId="0" xfId="0" applyFont="1"/>
    <xf numFmtId="0" fontId="14" fillId="0" borderId="0" xfId="0" applyFont="1" applyAlignment="1">
      <alignment horizontal="center"/>
    </xf>
    <xf numFmtId="0" fontId="3" fillId="0" borderId="13" xfId="0" quotePrefix="1"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2" borderId="10" xfId="0" applyFont="1" applyFill="1" applyBorder="1" applyAlignment="1">
      <alignment horizontal="center" vertical="center" wrapText="1"/>
    </xf>
    <xf numFmtId="0" fontId="2" fillId="0" borderId="0" xfId="0" applyFont="1"/>
    <xf numFmtId="0" fontId="16" fillId="0" borderId="0" xfId="0" applyFont="1"/>
    <xf numFmtId="0" fontId="5" fillId="0" borderId="0" xfId="0" applyFont="1"/>
    <xf numFmtId="0" fontId="3" fillId="0" borderId="15" xfId="0" applyFont="1" applyBorder="1" applyAlignment="1">
      <alignment horizontal="center" vertical="top" wrapText="1"/>
    </xf>
    <xf numFmtId="0" fontId="3" fillId="0" borderId="0" xfId="0" applyFont="1"/>
    <xf numFmtId="0" fontId="6" fillId="0" borderId="16" xfId="0" applyFont="1" applyBorder="1" applyAlignment="1">
      <alignment horizontal="justify" vertical="top" wrapText="1"/>
    </xf>
    <xf numFmtId="0" fontId="3" fillId="0" borderId="17" xfId="0" applyFont="1" applyBorder="1" applyAlignment="1">
      <alignment horizontal="center" vertical="top" wrapText="1"/>
    </xf>
    <xf numFmtId="0" fontId="3" fillId="0" borderId="18" xfId="0" applyFont="1" applyBorder="1" applyAlignment="1">
      <alignment horizontal="justify" vertical="top" wrapText="1"/>
    </xf>
    <xf numFmtId="0" fontId="17" fillId="0" borderId="15" xfId="0" applyFont="1" applyBorder="1" applyAlignment="1">
      <alignment horizontal="center" vertical="top" wrapText="1"/>
    </xf>
    <xf numFmtId="0" fontId="3" fillId="0" borderId="19" xfId="0" applyFont="1" applyBorder="1" applyAlignment="1">
      <alignment horizontal="justify" vertical="top" wrapText="1"/>
    </xf>
    <xf numFmtId="0" fontId="17" fillId="0" borderId="20" xfId="0" applyFont="1" applyBorder="1" applyAlignment="1">
      <alignment horizontal="center" vertical="top" wrapText="1"/>
    </xf>
    <xf numFmtId="0" fontId="6" fillId="0" borderId="18" xfId="0" applyFont="1" applyBorder="1" applyAlignment="1">
      <alignment horizontal="justify" vertical="top" wrapText="1"/>
    </xf>
    <xf numFmtId="0" fontId="17" fillId="0" borderId="19" xfId="0" applyFont="1" applyBorder="1" applyAlignment="1">
      <alignment horizontal="center" vertical="top" wrapText="1"/>
    </xf>
    <xf numFmtId="0" fontId="3" fillId="0" borderId="15" xfId="0" applyFont="1" applyBorder="1" applyAlignment="1">
      <alignment vertical="top" wrapText="1"/>
    </xf>
    <xf numFmtId="0" fontId="6" fillId="0" borderId="9" xfId="0" applyFont="1" applyBorder="1" applyAlignment="1">
      <alignment horizontal="center" vertical="center" wrapText="1"/>
    </xf>
    <xf numFmtId="0" fontId="6" fillId="0" borderId="7" xfId="0" applyFont="1" applyBorder="1" applyAlignment="1">
      <alignment horizontal="left" vertical="center" wrapText="1"/>
    </xf>
    <xf numFmtId="0" fontId="6"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 fontId="3" fillId="2" borderId="24" xfId="0" applyNumberFormat="1" applyFont="1" applyFill="1" applyBorder="1" applyAlignment="1">
      <alignment horizontal="center" vertical="center"/>
    </xf>
    <xf numFmtId="0" fontId="3" fillId="0" borderId="25" xfId="0" applyFont="1" applyBorder="1" applyAlignment="1">
      <alignment horizontal="center" vertical="center" wrapText="1"/>
    </xf>
    <xf numFmtId="1" fontId="3" fillId="0" borderId="24" xfId="0" applyNumberFormat="1" applyFont="1" applyBorder="1" applyAlignment="1">
      <alignment horizontal="center" vertical="center"/>
    </xf>
    <xf numFmtId="0" fontId="3" fillId="0" borderId="22" xfId="0" applyFont="1" applyBorder="1" applyAlignment="1">
      <alignment horizontal="left" vertical="top" wrapText="1" indent="1"/>
    </xf>
    <xf numFmtId="0" fontId="3" fillId="0" borderId="26" xfId="0" applyFont="1" applyBorder="1" applyAlignment="1">
      <alignment horizontal="center" vertical="center" wrapText="1"/>
    </xf>
    <xf numFmtId="0" fontId="3" fillId="0" borderId="22" xfId="0" applyFont="1" applyBorder="1" applyAlignment="1">
      <alignment horizontal="center" vertical="center"/>
    </xf>
    <xf numFmtId="1" fontId="3" fillId="2" borderId="27" xfId="0" applyNumberFormat="1" applyFont="1" applyFill="1" applyBorder="1" applyAlignment="1">
      <alignment horizontal="center"/>
    </xf>
    <xf numFmtId="1" fontId="3" fillId="2" borderId="28" xfId="0" applyNumberFormat="1" applyFont="1" applyFill="1" applyBorder="1" applyAlignment="1">
      <alignment horizontal="center"/>
    </xf>
    <xf numFmtId="0" fontId="3" fillId="0" borderId="2" xfId="0" applyFont="1" applyBorder="1" applyAlignment="1">
      <alignment horizontal="center" vertical="center" wrapText="1"/>
    </xf>
    <xf numFmtId="1" fontId="3" fillId="2" borderId="3" xfId="0" applyNumberFormat="1" applyFont="1" applyFill="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0" fontId="2" fillId="2" borderId="24" xfId="0" applyFont="1" applyFill="1" applyBorder="1" applyAlignment="1">
      <alignment horizontal="center" vertical="center"/>
    </xf>
    <xf numFmtId="0" fontId="2" fillId="0" borderId="24" xfId="0" applyFont="1" applyBorder="1" applyAlignment="1">
      <alignment horizontal="center" vertical="center" wrapText="1"/>
    </xf>
    <xf numFmtId="0" fontId="2" fillId="2" borderId="10" xfId="0"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164" fontId="15" fillId="0" borderId="0" xfId="0" applyNumberFormat="1" applyFont="1" applyAlignment="1">
      <alignment horizontal="left"/>
    </xf>
    <xf numFmtId="0" fontId="3" fillId="0" borderId="24" xfId="0" applyFont="1" applyBorder="1" applyAlignment="1">
      <alignment horizontal="center" vertical="center"/>
    </xf>
    <xf numFmtId="0" fontId="0" fillId="3" borderId="28" xfId="0" applyFill="1" applyBorder="1"/>
    <xf numFmtId="0" fontId="0" fillId="2" borderId="28" xfId="0" applyFill="1" applyBorder="1"/>
    <xf numFmtId="0" fontId="0" fillId="4" borderId="28" xfId="0" applyFill="1" applyBorder="1"/>
    <xf numFmtId="0" fontId="21" fillId="0" borderId="0" xfId="0" applyFont="1"/>
    <xf numFmtId="0" fontId="21" fillId="0" borderId="0" xfId="0" applyFont="1" applyAlignment="1">
      <alignment horizontal="center"/>
    </xf>
    <xf numFmtId="165" fontId="15" fillId="0" borderId="36" xfId="0" applyNumberFormat="1" applyFont="1" applyBorder="1" applyAlignment="1">
      <alignment horizontal="left"/>
    </xf>
    <xf numFmtId="0" fontId="3" fillId="2" borderId="32"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0" fillId="0" borderId="19" xfId="0" applyBorder="1" applyProtection="1">
      <protection locked="0"/>
    </xf>
    <xf numFmtId="0" fontId="0" fillId="0" borderId="28" xfId="0" applyBorder="1" applyProtection="1">
      <protection locked="0"/>
    </xf>
    <xf numFmtId="165" fontId="15" fillId="0" borderId="0" xfId="0" applyNumberFormat="1" applyFont="1" applyAlignment="1">
      <alignment horizontal="left"/>
    </xf>
    <xf numFmtId="165" fontId="15" fillId="0" borderId="38" xfId="0" applyNumberFormat="1" applyFont="1" applyBorder="1" applyAlignment="1">
      <alignment horizontal="left"/>
    </xf>
    <xf numFmtId="0" fontId="17" fillId="0" borderId="18" xfId="0" applyFont="1" applyBorder="1" applyAlignment="1">
      <alignment horizontal="center" vertical="top" wrapText="1"/>
    </xf>
    <xf numFmtId="0" fontId="3" fillId="2" borderId="24" xfId="0" applyFont="1" applyFill="1" applyBorder="1" applyAlignment="1">
      <alignment horizontal="center"/>
    </xf>
    <xf numFmtId="1" fontId="3" fillId="2" borderId="24" xfId="0" applyNumberFormat="1" applyFont="1" applyFill="1" applyBorder="1" applyAlignment="1">
      <alignment horizontal="center"/>
    </xf>
    <xf numFmtId="0" fontId="2" fillId="0" borderId="26" xfId="0" applyFont="1" applyBorder="1" applyAlignment="1">
      <alignment horizontal="center" vertical="center"/>
    </xf>
    <xf numFmtId="0" fontId="0" fillId="0" borderId="25" xfId="0" applyBorder="1" applyAlignment="1">
      <alignment horizontal="center"/>
    </xf>
    <xf numFmtId="0" fontId="22" fillId="0" borderId="0" xfId="0" applyFont="1"/>
    <xf numFmtId="0" fontId="3" fillId="2" borderId="24" xfId="0" applyFont="1" applyFill="1" applyBorder="1" applyAlignment="1" applyProtection="1">
      <alignment horizontal="center" vertical="center"/>
      <protection locked="0"/>
    </xf>
    <xf numFmtId="1" fontId="3" fillId="2" borderId="35" xfId="0" applyNumberFormat="1" applyFont="1" applyFill="1" applyBorder="1" applyAlignment="1" applyProtection="1">
      <alignment horizontal="center" vertical="center"/>
      <protection locked="0"/>
    </xf>
    <xf numFmtId="0" fontId="24" fillId="0" borderId="0" xfId="0" applyFont="1" applyAlignment="1">
      <alignment horizontal="right"/>
    </xf>
    <xf numFmtId="0" fontId="0" fillId="0" borderId="39" xfId="0" applyBorder="1"/>
    <xf numFmtId="0" fontId="22" fillId="2" borderId="28" xfId="0" applyFont="1" applyFill="1" applyBorder="1" applyAlignment="1">
      <alignment horizontal="right"/>
    </xf>
    <xf numFmtId="0" fontId="22" fillId="5" borderId="40" xfId="0" applyFont="1" applyFill="1" applyBorder="1" applyAlignment="1">
      <alignment horizontal="right"/>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5" borderId="2" xfId="0" applyFont="1" applyFill="1" applyBorder="1" applyAlignment="1">
      <alignment horizontal="center"/>
    </xf>
    <xf numFmtId="0" fontId="28" fillId="5" borderId="3" xfId="0" applyFont="1" applyFill="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0" fontId="22" fillId="0" borderId="3" xfId="0" applyFont="1" applyBorder="1" applyAlignment="1">
      <alignment horizontal="center"/>
    </xf>
    <xf numFmtId="0" fontId="22" fillId="0" borderId="0" xfId="0" applyFont="1" applyAlignment="1" applyProtection="1">
      <alignment horizontal="left"/>
      <protection locked="0"/>
    </xf>
    <xf numFmtId="0" fontId="26" fillId="0" borderId="0" xfId="0" applyFont="1" applyAlignment="1" applyProtection="1">
      <alignment horizontal="left"/>
      <protection locked="0"/>
    </xf>
    <xf numFmtId="0" fontId="6" fillId="4" borderId="41" xfId="0" applyFont="1" applyFill="1" applyBorder="1" applyAlignment="1">
      <alignment horizontal="center" vertical="center" wrapText="1"/>
    </xf>
    <xf numFmtId="0" fontId="30" fillId="0" borderId="0" xfId="1" quotePrefix="1" applyAlignment="1" applyProtection="1"/>
    <xf numFmtId="0" fontId="0" fillId="0" borderId="0" xfId="0" applyAlignment="1">
      <alignment horizontal="center"/>
    </xf>
    <xf numFmtId="0" fontId="30" fillId="0" borderId="0" xfId="1" applyAlignment="1" applyProtection="1">
      <alignment horizontal="center"/>
    </xf>
    <xf numFmtId="0" fontId="30" fillId="0" borderId="0" xfId="1" applyAlignment="1" applyProtection="1">
      <alignment horizontal="center" vertical="center"/>
    </xf>
    <xf numFmtId="0" fontId="30" fillId="0" borderId="0" xfId="1" applyBorder="1" applyAlignment="1" applyProtection="1">
      <alignment horizontal="center" vertical="center"/>
    </xf>
    <xf numFmtId="0" fontId="29" fillId="6" borderId="43" xfId="0" applyFont="1" applyFill="1" applyBorder="1" applyAlignment="1">
      <alignment horizontal="center" vertical="center"/>
    </xf>
    <xf numFmtId="164" fontId="2" fillId="0" borderId="36" xfId="0" applyNumberFormat="1" applyFont="1" applyBorder="1" applyAlignment="1" applyProtection="1">
      <alignment horizontal="left"/>
      <protection locked="0"/>
    </xf>
    <xf numFmtId="0" fontId="0" fillId="0" borderId="45" xfId="0" applyBorder="1"/>
    <xf numFmtId="0" fontId="34" fillId="0" borderId="0" xfId="0" applyFont="1" applyAlignment="1">
      <alignment horizontal="left" vertical="center"/>
    </xf>
    <xf numFmtId="0" fontId="33" fillId="0" borderId="43" xfId="1" applyFont="1" applyBorder="1" applyAlignment="1" applyProtection="1">
      <alignment horizontal="center" vertical="center"/>
      <protection locked="0"/>
    </xf>
    <xf numFmtId="0" fontId="32" fillId="0" borderId="44" xfId="1" applyFont="1" applyBorder="1" applyAlignment="1" applyProtection="1">
      <alignment horizontal="center" vertical="center"/>
      <protection locked="0"/>
    </xf>
    <xf numFmtId="0" fontId="30" fillId="0" borderId="50" xfId="1" applyBorder="1" applyAlignment="1" applyProtection="1">
      <alignment horizontal="center" vertical="center"/>
      <protection locked="0"/>
    </xf>
    <xf numFmtId="0" fontId="30" fillId="0" borderId="51" xfId="1" applyBorder="1" applyAlignment="1" applyProtection="1">
      <alignment horizontal="center" vertical="center"/>
      <protection locked="0"/>
    </xf>
    <xf numFmtId="0" fontId="0" fillId="0" borderId="10" xfId="0" applyBorder="1" applyProtection="1">
      <protection locked="0"/>
    </xf>
    <xf numFmtId="0" fontId="0" fillId="0" borderId="34" xfId="0" applyBorder="1" applyProtection="1">
      <protection locked="0"/>
    </xf>
    <xf numFmtId="0" fontId="0" fillId="0" borderId="24" xfId="0" applyBorder="1" applyProtection="1">
      <protection locked="0"/>
    </xf>
    <xf numFmtId="0" fontId="0" fillId="0" borderId="26" xfId="0" applyBorder="1" applyProtection="1">
      <protection locked="0"/>
    </xf>
    <xf numFmtId="0" fontId="0" fillId="0" borderId="22" xfId="0" applyBorder="1" applyProtection="1">
      <protection locked="0"/>
    </xf>
    <xf numFmtId="0" fontId="0" fillId="0" borderId="28" xfId="0" applyBorder="1" applyAlignment="1">
      <alignment horizontal="center" wrapText="1"/>
    </xf>
    <xf numFmtId="0" fontId="0" fillId="0" borderId="53" xfId="0" applyBorder="1" applyAlignment="1" applyProtection="1">
      <alignment horizontal="center"/>
      <protection locked="0"/>
    </xf>
    <xf numFmtId="0" fontId="0" fillId="0" borderId="53" xfId="0" applyBorder="1" applyProtection="1">
      <protection locked="0"/>
    </xf>
    <xf numFmtId="0" fontId="0" fillId="0" borderId="54" xfId="0" applyBorder="1" applyProtection="1">
      <protection locked="0"/>
    </xf>
    <xf numFmtId="0" fontId="0" fillId="0" borderId="54" xfId="0" applyBorder="1"/>
    <xf numFmtId="0" fontId="0" fillId="0" borderId="19" xfId="0" applyBorder="1"/>
    <xf numFmtId="0" fontId="0" fillId="0" borderId="28" xfId="0" applyBorder="1"/>
    <xf numFmtId="0" fontId="3" fillId="0" borderId="1" xfId="0" applyFont="1" applyBorder="1" applyAlignment="1">
      <alignment horizontal="center" vertical="center" wrapText="1"/>
    </xf>
    <xf numFmtId="0" fontId="2" fillId="0" borderId="34" xfId="0" applyFont="1" applyBorder="1"/>
    <xf numFmtId="0" fontId="0" fillId="0" borderId="0" xfId="0" applyAlignment="1">
      <alignment horizontal="left"/>
    </xf>
    <xf numFmtId="0" fontId="39" fillId="0" borderId="0" xfId="0" applyFont="1" applyAlignment="1">
      <alignment horizontal="centerContinuous"/>
    </xf>
    <xf numFmtId="0" fontId="39" fillId="0" borderId="0" xfId="0" applyFont="1" applyAlignment="1">
      <alignment horizontal="center"/>
    </xf>
    <xf numFmtId="0" fontId="40" fillId="0" borderId="0" xfId="0" applyFont="1" applyAlignment="1">
      <alignment horizontal="left"/>
    </xf>
    <xf numFmtId="0" fontId="41" fillId="0" borderId="0" xfId="0" applyFont="1" applyAlignment="1">
      <alignment horizontal="left"/>
    </xf>
    <xf numFmtId="0" fontId="43" fillId="0" borderId="0" xfId="0" applyFont="1" applyAlignment="1">
      <alignment horizontal="left"/>
    </xf>
    <xf numFmtId="0" fontId="44" fillId="0" borderId="0" xfId="0" applyFont="1" applyAlignment="1">
      <alignment horizontal="centerContinuous"/>
    </xf>
    <xf numFmtId="0" fontId="45" fillId="0" borderId="0" xfId="0" applyFont="1"/>
    <xf numFmtId="0" fontId="0" fillId="0" borderId="55" xfId="0" applyBorder="1"/>
    <xf numFmtId="0" fontId="0" fillId="0" borderId="53" xfId="0" applyBorder="1"/>
    <xf numFmtId="0" fontId="0" fillId="0" borderId="17" xfId="0" applyBorder="1"/>
    <xf numFmtId="0" fontId="46" fillId="0" borderId="0" xfId="0" applyFont="1" applyAlignment="1">
      <alignment horizontal="right"/>
    </xf>
    <xf numFmtId="0" fontId="0" fillId="7" borderId="28" xfId="0" applyFill="1" applyBorder="1" applyAlignment="1" applyProtection="1">
      <alignment horizontal="center"/>
      <protection locked="0"/>
    </xf>
    <xf numFmtId="0" fontId="47" fillId="0" borderId="0" xfId="0" applyFont="1"/>
    <xf numFmtId="0" fontId="0" fillId="0" borderId="15" xfId="0" applyBorder="1"/>
    <xf numFmtId="0" fontId="48" fillId="0" borderId="0" xfId="0" applyFont="1"/>
    <xf numFmtId="0" fontId="46" fillId="0" borderId="0" xfId="0" applyFont="1"/>
    <xf numFmtId="0" fontId="0" fillId="6" borderId="28" xfId="0" applyFill="1" applyBorder="1" applyAlignment="1">
      <alignment horizontal="center"/>
    </xf>
    <xf numFmtId="0" fontId="0" fillId="0" borderId="15" xfId="0"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166" fontId="0" fillId="6" borderId="28" xfId="0" applyNumberFormat="1" applyFill="1" applyBorder="1" applyAlignment="1">
      <alignment horizontal="center"/>
    </xf>
    <xf numFmtId="167" fontId="0" fillId="6" borderId="28" xfId="0" applyNumberFormat="1" applyFill="1" applyBorder="1" applyAlignment="1">
      <alignment horizontal="center"/>
    </xf>
    <xf numFmtId="0" fontId="0" fillId="0" borderId="56" xfId="0" applyBorder="1"/>
    <xf numFmtId="0" fontId="0" fillId="6" borderId="28" xfId="0" applyFill="1" applyBorder="1" applyAlignment="1" applyProtection="1">
      <alignment horizontal="center"/>
      <protection locked="0"/>
    </xf>
    <xf numFmtId="0" fontId="31" fillId="8" borderId="55" xfId="0" applyFont="1" applyFill="1" applyBorder="1" applyAlignment="1">
      <alignment vertical="top"/>
    </xf>
    <xf numFmtId="0" fontId="31" fillId="8" borderId="53" xfId="0" applyFont="1" applyFill="1" applyBorder="1"/>
    <xf numFmtId="0" fontId="31" fillId="8" borderId="17" xfId="0" applyFont="1" applyFill="1" applyBorder="1"/>
    <xf numFmtId="0" fontId="31" fillId="0" borderId="0" xfId="0" applyFont="1"/>
    <xf numFmtId="0" fontId="31" fillId="8" borderId="45" xfId="0" applyFont="1" applyFill="1" applyBorder="1"/>
    <xf numFmtId="0" fontId="31" fillId="8" borderId="15" xfId="0" applyFont="1" applyFill="1" applyBorder="1"/>
    <xf numFmtId="0" fontId="31" fillId="8" borderId="56" xfId="0" applyFont="1" applyFill="1" applyBorder="1"/>
    <xf numFmtId="0" fontId="20" fillId="8" borderId="36" xfId="0" applyFont="1" applyFill="1" applyBorder="1" applyAlignment="1">
      <alignment horizontal="centerContinuous"/>
    </xf>
    <xf numFmtId="0" fontId="31" fillId="8" borderId="20" xfId="0" applyFont="1" applyFill="1" applyBorder="1"/>
    <xf numFmtId="0" fontId="20" fillId="0" borderId="0" xfId="0" applyFont="1" applyAlignment="1">
      <alignment horizontal="centerContinuous"/>
    </xf>
    <xf numFmtId="0" fontId="31" fillId="0" borderId="55" xfId="0" applyFont="1" applyBorder="1"/>
    <xf numFmtId="0" fontId="20" fillId="0" borderId="53" xfId="0" applyFont="1" applyBorder="1" applyAlignment="1">
      <alignment horizontal="centerContinuous"/>
    </xf>
    <xf numFmtId="0" fontId="31" fillId="0" borderId="17" xfId="0" applyFont="1" applyBorder="1"/>
    <xf numFmtId="0" fontId="31" fillId="0" borderId="45" xfId="0" applyFont="1" applyBorder="1"/>
    <xf numFmtId="168" fontId="31" fillId="9" borderId="36" xfId="0" applyNumberFormat="1" applyFont="1" applyFill="1" applyBorder="1" applyAlignment="1" applyProtection="1">
      <alignment horizontal="center"/>
      <protection locked="0"/>
    </xf>
    <xf numFmtId="0" fontId="31" fillId="0" borderId="15" xfId="0" applyFont="1" applyBorder="1"/>
    <xf numFmtId="0" fontId="31" fillId="0" borderId="0" xfId="0" applyFont="1" applyAlignment="1">
      <alignment horizontal="right"/>
    </xf>
    <xf numFmtId="0" fontId="49" fillId="0" borderId="0" xfId="0" applyFont="1" applyAlignment="1">
      <alignment horizontal="right"/>
    </xf>
    <xf numFmtId="0" fontId="31" fillId="0" borderId="0" xfId="0" applyFont="1" applyAlignment="1">
      <alignment horizontal="center"/>
    </xf>
    <xf numFmtId="0" fontId="31" fillId="0" borderId="36" xfId="0" applyFont="1" applyBorder="1" applyAlignment="1">
      <alignment horizontal="center"/>
    </xf>
    <xf numFmtId="0" fontId="31" fillId="9" borderId="36" xfId="0" applyFont="1" applyFill="1" applyBorder="1" applyProtection="1">
      <protection locked="0"/>
    </xf>
    <xf numFmtId="0" fontId="20" fillId="0" borderId="0" xfId="0" applyFont="1" applyAlignment="1">
      <alignment horizontal="left"/>
    </xf>
    <xf numFmtId="0" fontId="31" fillId="0" borderId="56" xfId="0" applyFont="1" applyBorder="1"/>
    <xf numFmtId="0" fontId="31" fillId="0" borderId="36" xfId="0" applyFont="1" applyBorder="1"/>
    <xf numFmtId="0" fontId="20" fillId="0" borderId="36" xfId="0" applyFont="1" applyBorder="1" applyAlignment="1">
      <alignment horizontal="right"/>
    </xf>
    <xf numFmtId="0" fontId="20" fillId="0" borderId="36" xfId="0" applyFont="1" applyBorder="1" applyAlignment="1">
      <alignment horizontal="center"/>
    </xf>
    <xf numFmtId="0" fontId="31" fillId="0" borderId="20" xfId="0" applyFont="1" applyBorder="1"/>
    <xf numFmtId="0" fontId="31" fillId="8" borderId="47" xfId="0" applyFont="1" applyFill="1" applyBorder="1"/>
    <xf numFmtId="0" fontId="31" fillId="8" borderId="57" xfId="0" applyFont="1" applyFill="1" applyBorder="1"/>
    <xf numFmtId="0" fontId="31" fillId="0" borderId="53" xfId="0" applyFont="1" applyBorder="1"/>
    <xf numFmtId="0" fontId="20" fillId="0" borderId="53" xfId="0" applyFont="1" applyBorder="1"/>
    <xf numFmtId="0" fontId="31" fillId="0" borderId="45" xfId="0" applyFont="1" applyBorder="1" applyAlignment="1">
      <alignment horizontal="center"/>
    </xf>
    <xf numFmtId="0" fontId="31" fillId="0" borderId="15" xfId="0" applyFont="1" applyBorder="1" applyAlignment="1">
      <alignment horizontal="center"/>
    </xf>
    <xf numFmtId="0" fontId="31" fillId="0" borderId="28" xfId="0" applyFont="1" applyBorder="1" applyAlignment="1">
      <alignment horizontal="center"/>
    </xf>
    <xf numFmtId="0" fontId="31" fillId="0" borderId="55" xfId="0" applyFont="1" applyBorder="1" applyAlignment="1">
      <alignment horizontal="left"/>
    </xf>
    <xf numFmtId="0" fontId="31" fillId="0" borderId="28" xfId="0" quotePrefix="1" applyFont="1" applyBorder="1" applyAlignment="1">
      <alignment horizontal="center"/>
    </xf>
    <xf numFmtId="0" fontId="31" fillId="9" borderId="28" xfId="0" applyFont="1" applyFill="1" applyBorder="1" applyAlignment="1" applyProtection="1">
      <alignment horizontal="center"/>
      <protection locked="0"/>
    </xf>
    <xf numFmtId="0" fontId="31" fillId="0" borderId="57" xfId="0" quotePrefix="1" applyFont="1" applyBorder="1" applyAlignment="1">
      <alignment horizontal="center"/>
    </xf>
    <xf numFmtId="0" fontId="31" fillId="0" borderId="45" xfId="0" applyFont="1" applyBorder="1" applyAlignment="1">
      <alignment horizontal="left"/>
    </xf>
    <xf numFmtId="166" fontId="31" fillId="0" borderId="57" xfId="0" applyNumberFormat="1" applyFont="1" applyBorder="1" applyAlignment="1">
      <alignment horizontal="center"/>
    </xf>
    <xf numFmtId="0" fontId="31" fillId="0" borderId="56" xfId="0" applyFont="1" applyBorder="1" applyAlignment="1">
      <alignment horizontal="left"/>
    </xf>
    <xf numFmtId="0" fontId="31" fillId="0" borderId="0" xfId="0" applyFont="1" applyAlignment="1">
      <alignment horizontal="left"/>
    </xf>
    <xf numFmtId="0" fontId="31" fillId="0" borderId="45" xfId="0" applyFont="1" applyBorder="1" applyAlignment="1">
      <alignment vertical="center"/>
    </xf>
    <xf numFmtId="0" fontId="31" fillId="0" borderId="0" xfId="0" applyFont="1" applyAlignment="1">
      <alignment vertical="center"/>
    </xf>
    <xf numFmtId="0" fontId="31" fillId="0" borderId="55" xfId="0" applyFont="1" applyBorder="1" applyAlignment="1">
      <alignment horizontal="left" vertical="center"/>
    </xf>
    <xf numFmtId="0" fontId="31" fillId="0" borderId="53" xfId="0" applyFont="1" applyBorder="1" applyAlignment="1">
      <alignment vertical="center"/>
    </xf>
    <xf numFmtId="0" fontId="31" fillId="9" borderId="28" xfId="0" applyFont="1" applyFill="1" applyBorder="1" applyAlignment="1" applyProtection="1">
      <alignment horizontal="center" vertical="center"/>
      <protection locked="0"/>
    </xf>
    <xf numFmtId="0" fontId="20" fillId="0" borderId="28" xfId="0" applyFont="1" applyBorder="1" applyAlignment="1">
      <alignment horizontal="left" vertical="center"/>
    </xf>
    <xf numFmtId="0" fontId="31" fillId="0" borderId="15" xfId="0" applyFont="1" applyBorder="1" applyAlignment="1">
      <alignment vertical="center"/>
    </xf>
    <xf numFmtId="0" fontId="31" fillId="0" borderId="56" xfId="0" applyFont="1" applyBorder="1" applyAlignment="1">
      <alignment horizontal="left" vertical="center"/>
    </xf>
    <xf numFmtId="0" fontId="31" fillId="0" borderId="36" xfId="0" applyFont="1" applyBorder="1" applyAlignment="1">
      <alignment vertical="center"/>
    </xf>
    <xf numFmtId="0" fontId="31" fillId="9" borderId="19" xfId="0" applyFont="1" applyFill="1" applyBorder="1" applyAlignment="1" applyProtection="1">
      <alignment horizontal="center" vertical="center"/>
      <protection locked="0"/>
    </xf>
    <xf numFmtId="0" fontId="20" fillId="0" borderId="0" xfId="0" applyFont="1" applyAlignment="1">
      <alignment horizontal="right" vertical="center"/>
    </xf>
    <xf numFmtId="167" fontId="31" fillId="0" borderId="36" xfId="0" applyNumberFormat="1" applyFont="1" applyBorder="1" applyAlignment="1">
      <alignment horizontal="center" vertical="center"/>
    </xf>
    <xf numFmtId="0" fontId="49" fillId="0" borderId="0" xfId="0" applyFont="1"/>
    <xf numFmtId="0" fontId="49" fillId="0" borderId="55" xfId="0" applyFont="1" applyBorder="1" applyAlignment="1">
      <alignment horizontal="center"/>
    </xf>
    <xf numFmtId="0" fontId="49" fillId="0" borderId="55" xfId="0" applyFont="1" applyBorder="1" applyAlignment="1">
      <alignment horizontal="centerContinuous"/>
    </xf>
    <xf numFmtId="0" fontId="49" fillId="0" borderId="53" xfId="0" applyFont="1" applyBorder="1" applyAlignment="1">
      <alignment horizontal="centerContinuous"/>
    </xf>
    <xf numFmtId="0" fontId="49" fillId="0" borderId="55" xfId="0" applyFont="1" applyBorder="1"/>
    <xf numFmtId="0" fontId="31" fillId="0" borderId="16" xfId="0" applyFont="1" applyBorder="1"/>
    <xf numFmtId="0" fontId="49" fillId="0" borderId="56" xfId="0" applyFont="1" applyBorder="1" applyAlignment="1">
      <alignment horizontal="center"/>
    </xf>
    <xf numFmtId="0" fontId="49" fillId="0" borderId="56" xfId="0" applyFont="1" applyBorder="1" applyAlignment="1">
      <alignment horizontal="centerContinuous"/>
    </xf>
    <xf numFmtId="0" fontId="49" fillId="0" borderId="36" xfId="0" applyFont="1" applyBorder="1" applyAlignment="1">
      <alignment horizontal="centerContinuous"/>
    </xf>
    <xf numFmtId="0" fontId="49" fillId="0" borderId="19" xfId="0" applyFont="1" applyBorder="1" applyAlignment="1">
      <alignment horizontal="center"/>
    </xf>
    <xf numFmtId="0" fontId="49" fillId="0" borderId="28" xfId="0" applyFont="1" applyBorder="1" applyAlignment="1">
      <alignment horizontal="right"/>
    </xf>
    <xf numFmtId="49" fontId="49" fillId="0" borderId="28" xfId="0" applyNumberFormat="1" applyFont="1" applyBorder="1" applyAlignment="1">
      <alignment horizontal="center"/>
    </xf>
    <xf numFmtId="166" fontId="31" fillId="0" borderId="28" xfId="0" applyNumberFormat="1" applyFont="1" applyBorder="1" applyAlignment="1">
      <alignment horizontal="center"/>
    </xf>
    <xf numFmtId="0" fontId="49" fillId="0" borderId="18" xfId="0" applyFont="1" applyBorder="1"/>
    <xf numFmtId="0" fontId="49" fillId="0" borderId="28" xfId="0" applyFont="1" applyBorder="1" applyAlignment="1">
      <alignment horizontal="center"/>
    </xf>
    <xf numFmtId="167" fontId="31" fillId="0" borderId="36" xfId="0" applyNumberFormat="1" applyFont="1" applyBorder="1" applyAlignment="1">
      <alignment horizontal="center"/>
    </xf>
    <xf numFmtId="167" fontId="31" fillId="0" borderId="0" xfId="0" applyNumberFormat="1" applyFont="1" applyAlignment="1">
      <alignment horizontal="center"/>
    </xf>
    <xf numFmtId="0" fontId="31" fillId="0" borderId="0" xfId="0" applyFont="1" applyAlignment="1">
      <alignment horizontal="centerContinuous"/>
    </xf>
    <xf numFmtId="0" fontId="23" fillId="0" borderId="0" xfId="0" applyFont="1" applyAlignment="1">
      <alignment horizontal="right"/>
    </xf>
    <xf numFmtId="0" fontId="49" fillId="0" borderId="36" xfId="0" applyFont="1" applyBorder="1" applyAlignment="1">
      <alignment horizontal="right"/>
    </xf>
    <xf numFmtId="0" fontId="31" fillId="8" borderId="55" xfId="0" applyFont="1" applyFill="1" applyBorder="1"/>
    <xf numFmtId="0" fontId="31" fillId="8" borderId="36" xfId="0" applyFont="1" applyFill="1" applyBorder="1"/>
    <xf numFmtId="0" fontId="2" fillId="0" borderId="0" xfId="0" applyFont="1" applyAlignment="1">
      <alignment horizontal="left" indent="1"/>
    </xf>
    <xf numFmtId="0" fontId="2" fillId="0" borderId="0" xfId="0" applyFont="1" applyAlignment="1">
      <alignment horizontal="left" indent="4"/>
    </xf>
    <xf numFmtId="0" fontId="20" fillId="0" borderId="0" xfId="0" applyFont="1"/>
    <xf numFmtId="0" fontId="2" fillId="0" borderId="0" xfId="0" applyFont="1" applyAlignment="1">
      <alignment horizontal="left" indent="2"/>
    </xf>
    <xf numFmtId="0" fontId="0" fillId="0" borderId="0" xfId="0" applyAlignment="1">
      <alignment horizontal="center"/>
    </xf>
    <xf numFmtId="0" fontId="30" fillId="0" borderId="48" xfId="1" applyBorder="1" applyAlignment="1" applyProtection="1">
      <alignment horizontal="center" vertical="center"/>
      <protection locked="0"/>
    </xf>
    <xf numFmtId="0" fontId="30" fillId="0" borderId="49" xfId="1" applyBorder="1" applyAlignment="1" applyProtection="1">
      <alignment horizontal="center" vertical="center"/>
      <protection locked="0"/>
    </xf>
    <xf numFmtId="0" fontId="30" fillId="0" borderId="42" xfId="1" applyBorder="1" applyAlignment="1" applyProtection="1">
      <alignment horizontal="center" vertical="center"/>
      <protection locked="0"/>
    </xf>
    <xf numFmtId="0" fontId="20" fillId="0" borderId="0" xfId="0" applyFont="1" applyAlignment="1">
      <alignment horizontal="right"/>
    </xf>
    <xf numFmtId="1" fontId="3" fillId="0" borderId="35" xfId="0" applyNumberFormat="1" applyFont="1" applyBorder="1" applyAlignment="1">
      <alignment horizontal="center" vertical="center"/>
    </xf>
    <xf numFmtId="1" fontId="3" fillId="2" borderId="35" xfId="0" applyNumberFormat="1" applyFont="1" applyFill="1" applyBorder="1" applyAlignment="1">
      <alignment horizontal="center" vertical="center"/>
    </xf>
    <xf numFmtId="0" fontId="15" fillId="0" borderId="36" xfId="0" applyFont="1" applyBorder="1" applyAlignment="1">
      <alignment horizontal="left"/>
    </xf>
    <xf numFmtId="0" fontId="15" fillId="0" borderId="38" xfId="0" applyFont="1" applyBorder="1" applyAlignment="1">
      <alignment horizontal="left"/>
    </xf>
    <xf numFmtId="0" fontId="14" fillId="0" borderId="0" xfId="0" applyFont="1" applyAlignment="1">
      <alignment horizontal="right"/>
    </xf>
    <xf numFmtId="0" fontId="15" fillId="0" borderId="0" xfId="0" applyFont="1" applyAlignment="1">
      <alignment horizontal="left"/>
    </xf>
    <xf numFmtId="0" fontId="0" fillId="0" borderId="0" xfId="0"/>
    <xf numFmtId="0" fontId="13" fillId="0" borderId="0" xfId="0" applyFont="1" applyAlignment="1">
      <alignment horizontal="center"/>
    </xf>
    <xf numFmtId="0" fontId="7" fillId="0" borderId="0" xfId="0" applyFont="1" applyAlignment="1">
      <alignment horizontal="center" vertical="top"/>
    </xf>
    <xf numFmtId="0" fontId="6" fillId="2" borderId="3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0" xfId="0" applyFont="1" applyAlignment="1">
      <alignment horizontal="center" vertical="center" wrapText="1"/>
    </xf>
    <xf numFmtId="0" fontId="3" fillId="2" borderId="29" xfId="0" applyFont="1" applyFill="1" applyBorder="1" applyAlignment="1">
      <alignment horizontal="center" vertical="center" wrapText="1"/>
    </xf>
    <xf numFmtId="0" fontId="3"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8" xfId="0" applyBorder="1" applyAlignment="1" applyProtection="1">
      <alignment horizontal="center"/>
      <protection locked="0"/>
    </xf>
    <xf numFmtId="0" fontId="15" fillId="0" borderId="0" xfId="0" applyFont="1" applyAlignment="1">
      <alignment horizontal="right"/>
    </xf>
    <xf numFmtId="0" fontId="3" fillId="0" borderId="7" xfId="0" applyFont="1" applyBorder="1" applyAlignment="1">
      <alignment horizontal="center" vertical="center" wrapText="1"/>
    </xf>
    <xf numFmtId="0" fontId="2" fillId="0" borderId="0" xfId="0" applyFont="1" applyAlignment="1">
      <alignment wrapText="1"/>
    </xf>
    <xf numFmtId="0" fontId="0" fillId="0" borderId="0" xfId="0" applyAlignment="1">
      <alignment horizontal="right"/>
    </xf>
    <xf numFmtId="166" fontId="31" fillId="9" borderId="28" xfId="0" applyNumberFormat="1" applyFont="1" applyFill="1" applyBorder="1" applyAlignment="1" applyProtection="1">
      <alignment horizontal="center"/>
      <protection locked="0"/>
    </xf>
    <xf numFmtId="0" fontId="31" fillId="9" borderId="36" xfId="0" applyFont="1" applyFill="1" applyBorder="1" applyAlignment="1" applyProtection="1">
      <alignment horizontal="center"/>
      <protection locked="0"/>
    </xf>
    <xf numFmtId="0" fontId="20" fillId="0" borderId="0" xfId="0" applyFont="1" applyAlignment="1">
      <alignment horizontal="center"/>
    </xf>
    <xf numFmtId="0" fontId="0" fillId="0" borderId="0" xfId="0" applyAlignment="1">
      <alignment horizontal="center"/>
    </xf>
    <xf numFmtId="0" fontId="29" fillId="6" borderId="42" xfId="0" applyFont="1" applyFill="1" applyBorder="1" applyAlignment="1">
      <alignment horizontal="center" vertical="center"/>
    </xf>
    <xf numFmtId="0" fontId="29" fillId="6" borderId="44" xfId="0" applyFont="1" applyFill="1" applyBorder="1" applyAlignment="1">
      <alignment horizontal="center" vertical="center"/>
    </xf>
    <xf numFmtId="0" fontId="30" fillId="0" borderId="48" xfId="1" applyBorder="1" applyAlignment="1" applyProtection="1">
      <alignment horizontal="center" vertical="center"/>
      <protection locked="0"/>
    </xf>
    <xf numFmtId="0" fontId="30" fillId="0" borderId="49" xfId="1" applyBorder="1" applyAlignment="1" applyProtection="1">
      <alignment horizontal="center" vertical="center"/>
      <protection locked="0"/>
    </xf>
    <xf numFmtId="0" fontId="0" fillId="0" borderId="70" xfId="0" applyBorder="1" applyAlignment="1">
      <alignment horizontal="center"/>
    </xf>
    <xf numFmtId="0" fontId="30" fillId="0" borderId="42" xfId="1" applyBorder="1" applyAlignment="1" applyProtection="1">
      <alignment horizontal="center" vertical="center"/>
      <protection locked="0"/>
    </xf>
    <xf numFmtId="0" fontId="30" fillId="0" borderId="44" xfId="1" applyBorder="1" applyAlignment="1" applyProtection="1">
      <alignment horizontal="center" vertical="center"/>
      <protection locked="0"/>
    </xf>
    <xf numFmtId="0" fontId="2" fillId="0" borderId="36" xfId="0" applyFont="1" applyBorder="1" applyAlignment="1" applyProtection="1">
      <alignment horizontal="left"/>
      <protection locked="0"/>
    </xf>
    <xf numFmtId="0" fontId="20" fillId="0" borderId="0" xfId="0" applyFont="1" applyAlignment="1">
      <alignment horizontal="right"/>
    </xf>
    <xf numFmtId="0" fontId="2" fillId="0" borderId="38" xfId="0" applyFont="1" applyBorder="1" applyAlignment="1" applyProtection="1">
      <alignment horizontal="left"/>
      <protection locked="0"/>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14" fillId="0" borderId="0" xfId="0" applyFont="1" applyAlignment="1">
      <alignment horizontal="right"/>
    </xf>
    <xf numFmtId="0" fontId="15" fillId="0" borderId="38" xfId="0" applyFont="1" applyBorder="1" applyAlignment="1">
      <alignment horizontal="left"/>
    </xf>
    <xf numFmtId="0" fontId="13" fillId="0" borderId="0" xfId="0" applyFont="1" applyAlignment="1">
      <alignment horizontal="center"/>
    </xf>
    <xf numFmtId="0" fontId="7" fillId="0" borderId="0" xfId="0" applyFont="1" applyAlignment="1">
      <alignment horizontal="center" vertical="top"/>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4" borderId="60"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20" fillId="0" borderId="58"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3" fillId="2" borderId="69"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3" xfId="0" applyFont="1" applyBorder="1" applyAlignment="1">
      <alignment horizontal="center" vertical="center" wrapText="1"/>
    </xf>
    <xf numFmtId="1" fontId="3" fillId="0" borderId="62"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35" xfId="0" applyNumberFormat="1" applyFont="1" applyBorder="1" applyAlignment="1">
      <alignment horizontal="center" vertical="center"/>
    </xf>
    <xf numFmtId="1" fontId="3" fillId="2" borderId="62"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1" fontId="3" fillId="2" borderId="35" xfId="0" applyNumberFormat="1" applyFont="1" applyFill="1" applyBorder="1" applyAlignment="1">
      <alignment horizontal="center" vertical="center"/>
    </xf>
    <xf numFmtId="0" fontId="15" fillId="0" borderId="36" xfId="0" applyFont="1" applyBorder="1" applyAlignment="1">
      <alignment horizontal="left"/>
    </xf>
    <xf numFmtId="0" fontId="15" fillId="0" borderId="0" xfId="0" applyFont="1" applyAlignment="1">
      <alignment horizontal="left"/>
    </xf>
    <xf numFmtId="0" fontId="3" fillId="0" borderId="71" xfId="0" quotePrefix="1" applyFont="1" applyBorder="1" applyAlignment="1">
      <alignment horizontal="center" vertical="center" wrapText="1"/>
    </xf>
    <xf numFmtId="0" fontId="3" fillId="0" borderId="32" xfId="0" quotePrefix="1" applyFont="1" applyBorder="1" applyAlignment="1">
      <alignment horizontal="center" vertical="center" wrapText="1"/>
    </xf>
    <xf numFmtId="0" fontId="3" fillId="0" borderId="16"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0" fontId="3" fillId="10" borderId="16" xfId="0" applyFont="1" applyFill="1" applyBorder="1" applyAlignment="1" applyProtection="1">
      <alignment horizontal="center" vertical="top" wrapText="1"/>
      <protection locked="0"/>
    </xf>
    <xf numFmtId="0" fontId="3" fillId="10" borderId="18" xfId="0" applyFont="1" applyFill="1" applyBorder="1" applyAlignment="1" applyProtection="1">
      <alignment horizontal="center" vertical="top" wrapText="1"/>
      <protection locked="0"/>
    </xf>
    <xf numFmtId="0" fontId="3" fillId="10" borderId="35" xfId="0" applyFont="1" applyFill="1" applyBorder="1" applyAlignment="1" applyProtection="1">
      <alignment horizontal="center" vertical="top" wrapText="1"/>
      <protection locked="0"/>
    </xf>
    <xf numFmtId="0" fontId="3" fillId="10" borderId="62" xfId="0" applyFont="1" applyFill="1" applyBorder="1" applyAlignment="1" applyProtection="1">
      <alignment horizontal="center" vertical="top" wrapText="1"/>
      <protection locked="0"/>
    </xf>
    <xf numFmtId="0" fontId="3" fillId="10" borderId="19" xfId="0" applyFont="1" applyFill="1" applyBorder="1" applyAlignment="1" applyProtection="1">
      <alignment horizontal="center" vertical="top" wrapText="1"/>
      <protection locked="0"/>
    </xf>
    <xf numFmtId="0" fontId="3" fillId="0" borderId="72"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2" xfId="0" applyFont="1" applyBorder="1" applyAlignment="1" applyProtection="1">
      <alignment horizontal="center"/>
      <protection locked="0"/>
    </xf>
    <xf numFmtId="0" fontId="8" fillId="0" borderId="71" xfId="0" applyFont="1" applyBorder="1" applyAlignment="1" applyProtection="1">
      <alignment horizontal="center"/>
      <protection locked="0"/>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8" fillId="0" borderId="32" xfId="0" applyFont="1" applyBorder="1" applyAlignment="1" applyProtection="1">
      <alignment horizontal="center"/>
      <protection locked="0"/>
    </xf>
    <xf numFmtId="0" fontId="3" fillId="2" borderId="29" xfId="0" applyFont="1" applyFill="1" applyBorder="1" applyAlignment="1">
      <alignment horizontal="center" vertical="center" wrapText="1"/>
    </xf>
    <xf numFmtId="0" fontId="6" fillId="0" borderId="32" xfId="0" applyFont="1" applyBorder="1" applyAlignment="1">
      <alignment horizontal="center" vertical="center" wrapText="1"/>
    </xf>
    <xf numFmtId="0" fontId="3" fillId="0" borderId="62"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10" borderId="73" xfId="0" applyFont="1" applyFill="1" applyBorder="1" applyAlignment="1" applyProtection="1">
      <alignment horizontal="center" vertical="top" wrapText="1"/>
      <protection locked="0"/>
    </xf>
    <xf numFmtId="0" fontId="3" fillId="10" borderId="74" xfId="0" applyFont="1" applyFill="1" applyBorder="1" applyAlignment="1" applyProtection="1">
      <alignment horizontal="center" vertical="top" wrapText="1"/>
      <protection locked="0"/>
    </xf>
    <xf numFmtId="0" fontId="3" fillId="10" borderId="75" xfId="0" applyFont="1" applyFill="1" applyBorder="1" applyAlignment="1" applyProtection="1">
      <alignment horizontal="center" vertical="top" wrapText="1"/>
      <protection locked="0"/>
    </xf>
    <xf numFmtId="0" fontId="3" fillId="0" borderId="65"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67" xfId="0" applyFont="1" applyBorder="1" applyAlignment="1" applyProtection="1">
      <alignment horizontal="center" vertical="top" wrapText="1"/>
      <protection locked="0"/>
    </xf>
    <xf numFmtId="0" fontId="6" fillId="2" borderId="30" xfId="0" applyFont="1" applyFill="1" applyBorder="1" applyAlignment="1">
      <alignment horizontal="center" vertical="center" wrapText="1"/>
    </xf>
    <xf numFmtId="0" fontId="5" fillId="0" borderId="71" xfId="0" applyFont="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3" fillId="2" borderId="71"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2" borderId="32" xfId="0" applyFont="1" applyFill="1" applyBorder="1" applyAlignment="1" applyProtection="1">
      <alignment horizontal="center" vertical="center" wrapText="1"/>
      <protection locked="0"/>
    </xf>
    <xf numFmtId="0" fontId="3" fillId="0" borderId="76" xfId="0" applyFont="1" applyBorder="1" applyAlignment="1">
      <alignment horizontal="center" vertical="center" wrapText="1"/>
    </xf>
    <xf numFmtId="0" fontId="3" fillId="0" borderId="77" xfId="0" applyFont="1" applyBorder="1" applyAlignment="1" applyProtection="1">
      <alignment horizontal="center" vertical="top" wrapText="1"/>
      <protection locked="0"/>
    </xf>
    <xf numFmtId="0" fontId="3" fillId="0" borderId="76" xfId="0" applyFont="1" applyBorder="1" applyAlignment="1" applyProtection="1">
      <alignment horizontal="center" vertical="top" wrapText="1"/>
      <protection locked="0"/>
    </xf>
    <xf numFmtId="0" fontId="6" fillId="2" borderId="61" xfId="0" applyFont="1" applyFill="1" applyBorder="1" applyAlignment="1">
      <alignment horizontal="center" vertical="center" wrapText="1"/>
    </xf>
    <xf numFmtId="0" fontId="0" fillId="0" borderId="71" xfId="0" applyBorder="1" applyAlignment="1">
      <alignment horizontal="center" vertical="center" wrapText="1"/>
    </xf>
    <xf numFmtId="0" fontId="0" fillId="0" borderId="32" xfId="0" applyBorder="1" applyAlignment="1">
      <alignment horizontal="center" vertical="center" wrapText="1"/>
    </xf>
    <xf numFmtId="0" fontId="6" fillId="10" borderId="12" xfId="0" applyFont="1" applyFill="1" applyBorder="1" applyAlignment="1" applyProtection="1">
      <alignment horizontal="center" vertical="top" wrapText="1"/>
      <protection locked="0"/>
    </xf>
    <xf numFmtId="0" fontId="6" fillId="10" borderId="71" xfId="0" applyFont="1" applyFill="1" applyBorder="1" applyAlignment="1" applyProtection="1">
      <alignment horizontal="center" vertical="top" wrapText="1"/>
      <protection locked="0"/>
    </xf>
    <xf numFmtId="0" fontId="6" fillId="10" borderId="32" xfId="0" applyFont="1" applyFill="1" applyBorder="1" applyAlignment="1" applyProtection="1">
      <alignment horizontal="center" vertical="top" wrapText="1"/>
      <protection locked="0"/>
    </xf>
    <xf numFmtId="0" fontId="3" fillId="2" borderId="6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10" borderId="78" xfId="0" applyFont="1" applyFill="1" applyBorder="1" applyAlignment="1" applyProtection="1">
      <alignment horizontal="center" vertical="top" wrapText="1"/>
      <protection locked="0"/>
    </xf>
    <xf numFmtId="0" fontId="3" fillId="10" borderId="29" xfId="0" applyFont="1" applyFill="1" applyBorder="1" applyAlignment="1" applyProtection="1">
      <alignment horizontal="center" vertical="top" wrapText="1"/>
      <protection locked="0"/>
    </xf>
    <xf numFmtId="0" fontId="5" fillId="0" borderId="32" xfId="0" applyFont="1" applyBorder="1" applyAlignment="1">
      <alignment horizontal="center" vertical="center" wrapText="1"/>
    </xf>
    <xf numFmtId="0" fontId="0" fillId="0" borderId="62" xfId="0" applyBorder="1" applyAlignment="1">
      <alignment wrapText="1"/>
    </xf>
    <xf numFmtId="0" fontId="0" fillId="0" borderId="35" xfId="0" applyBorder="1" applyAlignment="1">
      <alignment wrapText="1"/>
    </xf>
    <xf numFmtId="0" fontId="3" fillId="0" borderId="62"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62"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9" xfId="0" applyFont="1" applyBorder="1" applyAlignment="1">
      <alignment horizontal="center" vertical="center" wrapText="1"/>
    </xf>
    <xf numFmtId="0" fontId="3" fillId="2" borderId="6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3" fillId="0" borderId="12" xfId="0" quotePrefix="1" applyFont="1" applyBorder="1" applyAlignment="1">
      <alignment horizontal="center" vertical="center" wrapText="1"/>
    </xf>
    <xf numFmtId="0" fontId="11" fillId="0" borderId="71" xfId="0" applyFont="1" applyBorder="1" applyAlignment="1">
      <alignment horizontal="center" vertical="center" wrapText="1"/>
    </xf>
    <xf numFmtId="0" fontId="0" fillId="0" borderId="12" xfId="0" applyBorder="1" applyAlignment="1">
      <alignment horizontal="center"/>
    </xf>
    <xf numFmtId="0" fontId="0" fillId="0" borderId="71" xfId="0" applyBorder="1" applyAlignment="1">
      <alignment horizontal="center"/>
    </xf>
    <xf numFmtId="0" fontId="0" fillId="0" borderId="32" xfId="0" applyBorder="1" applyAlignment="1">
      <alignment horizontal="center"/>
    </xf>
    <xf numFmtId="0" fontId="3" fillId="2" borderId="8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74" xfId="0" applyFont="1" applyBorder="1" applyAlignment="1">
      <alignment horizontal="center" vertical="center" wrapText="1"/>
    </xf>
    <xf numFmtId="0" fontId="8" fillId="0" borderId="73" xfId="0" applyFont="1" applyBorder="1" applyAlignment="1">
      <alignment horizontal="center"/>
    </xf>
    <xf numFmtId="0" fontId="8" fillId="0" borderId="74" xfId="0" applyFont="1" applyBorder="1" applyAlignment="1">
      <alignment horizontal="center"/>
    </xf>
    <xf numFmtId="0" fontId="8" fillId="0" borderId="29" xfId="0" applyFont="1" applyBorder="1" applyAlignment="1">
      <alignment horizontal="center"/>
    </xf>
    <xf numFmtId="0" fontId="3" fillId="2" borderId="66" xfId="0"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18" xfId="0" applyFont="1" applyBorder="1" applyAlignment="1">
      <alignment horizontal="center" vertical="top" wrapText="1"/>
    </xf>
    <xf numFmtId="0" fontId="3" fillId="0" borderId="65" xfId="0" applyFont="1" applyBorder="1" applyAlignment="1">
      <alignment horizontal="center" vertical="top" wrapText="1"/>
    </xf>
    <xf numFmtId="0" fontId="3" fillId="0" borderId="66" xfId="0" applyFont="1" applyBorder="1" applyAlignment="1">
      <alignment horizontal="center" vertical="top" wrapText="1"/>
    </xf>
    <xf numFmtId="0" fontId="3" fillId="0" borderId="76" xfId="0" applyFont="1" applyBorder="1" applyAlignment="1">
      <alignment horizontal="center" vertical="top" wrapText="1"/>
    </xf>
    <xf numFmtId="0" fontId="3" fillId="0" borderId="35" xfId="0" applyFont="1" applyBorder="1" applyAlignment="1">
      <alignment horizontal="center" vertical="top" wrapText="1"/>
    </xf>
    <xf numFmtId="0" fontId="2" fillId="4" borderId="79"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8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19"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68" xfId="0" applyBorder="1" applyAlignment="1" applyProtection="1">
      <alignment horizontal="center"/>
      <protection locked="0"/>
    </xf>
    <xf numFmtId="0" fontId="0" fillId="0" borderId="3" xfId="0" applyBorder="1" applyAlignment="1" applyProtection="1">
      <alignment horizontal="center"/>
      <protection locked="0"/>
    </xf>
    <xf numFmtId="0" fontId="0" fillId="0" borderId="9" xfId="0" applyBorder="1" applyAlignment="1" applyProtection="1">
      <alignment horizontal="center"/>
      <protection locked="0"/>
    </xf>
    <xf numFmtId="0" fontId="23" fillId="0" borderId="25" xfId="0" applyFont="1" applyBorder="1" applyAlignment="1">
      <alignment horizontal="left" wrapText="1"/>
    </xf>
    <xf numFmtId="0" fontId="3" fillId="0" borderId="7" xfId="0" applyFont="1" applyBorder="1" applyAlignment="1">
      <alignment horizontal="center" vertical="center" wrapText="1"/>
    </xf>
    <xf numFmtId="0" fontId="20" fillId="2" borderId="8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6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0" xfId="0" applyAlignment="1" applyProtection="1">
      <alignment horizontal="center"/>
      <protection locked="0"/>
    </xf>
    <xf numFmtId="0" fontId="0" fillId="0" borderId="31" xfId="0" applyBorder="1" applyAlignment="1" applyProtection="1">
      <alignment horizontal="center"/>
      <protection locked="0"/>
    </xf>
    <xf numFmtId="0" fontId="0" fillId="0" borderId="6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 xfId="0" applyBorder="1" applyAlignment="1" applyProtection="1">
      <alignment horizontal="center"/>
      <protection locked="0"/>
    </xf>
    <xf numFmtId="0" fontId="3" fillId="0" borderId="65"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80" xfId="0" applyFont="1" applyBorder="1" applyAlignment="1" applyProtection="1">
      <alignment horizontal="center" vertical="center" wrapText="1"/>
      <protection locked="0"/>
    </xf>
    <xf numFmtId="0" fontId="0" fillId="0" borderId="82" xfId="0" applyBorder="1" applyAlignment="1" applyProtection="1">
      <alignment horizontal="center"/>
      <protection locked="0"/>
    </xf>
    <xf numFmtId="0" fontId="0" fillId="0" borderId="27" xfId="0" applyBorder="1" applyAlignment="1" applyProtection="1">
      <alignment horizontal="center"/>
      <protection locked="0"/>
    </xf>
    <xf numFmtId="0" fontId="2" fillId="0" borderId="71" xfId="0" applyFont="1" applyBorder="1" applyAlignment="1">
      <alignment horizontal="center" vertical="center" wrapText="1"/>
    </xf>
    <xf numFmtId="0" fontId="0" fillId="0" borderId="65" xfId="0" applyBorder="1" applyAlignment="1" applyProtection="1">
      <alignment horizontal="center"/>
      <protection locked="0"/>
    </xf>
    <xf numFmtId="0" fontId="0" fillId="0" borderId="66" xfId="0" applyBorder="1" applyAlignment="1" applyProtection="1">
      <alignment horizontal="center"/>
      <protection locked="0"/>
    </xf>
    <xf numFmtId="0" fontId="0" fillId="0" borderId="76" xfId="0" applyBorder="1" applyAlignment="1" applyProtection="1">
      <alignment horizontal="center"/>
      <protection locked="0"/>
    </xf>
    <xf numFmtId="0" fontId="3" fillId="4" borderId="6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0" fillId="0" borderId="69" xfId="0" applyBorder="1" applyAlignment="1" applyProtection="1">
      <alignment horizontal="center"/>
      <protection locked="0"/>
    </xf>
    <xf numFmtId="0" fontId="15" fillId="0" borderId="0" xfId="0" applyFont="1" applyAlignment="1">
      <alignment horizontal="right"/>
    </xf>
    <xf numFmtId="0" fontId="6" fillId="11" borderId="81" xfId="0" applyFont="1" applyFill="1" applyBorder="1" applyAlignment="1">
      <alignment horizontal="center" vertical="center" wrapText="1"/>
    </xf>
    <xf numFmtId="0" fontId="6" fillId="11" borderId="41"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20" fillId="0" borderId="7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78" xfId="0" applyFont="1" applyBorder="1" applyAlignment="1">
      <alignment horizontal="center" vertical="center" wrapText="1"/>
    </xf>
    <xf numFmtId="0" fontId="6" fillId="0" borderId="0" xfId="0" applyFont="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applyAlignment="1">
      <alignment vertical="top" wrapText="1"/>
    </xf>
    <xf numFmtId="0" fontId="25" fillId="0" borderId="0" xfId="0" applyFont="1" applyAlignment="1">
      <alignment horizontal="left"/>
    </xf>
    <xf numFmtId="0" fontId="22" fillId="0" borderId="62" xfId="0" applyFont="1" applyBorder="1" applyAlignment="1">
      <alignment horizontal="right" vertical="center"/>
    </xf>
    <xf numFmtId="0" fontId="22" fillId="0" borderId="35" xfId="0" applyFont="1" applyBorder="1" applyAlignment="1">
      <alignment horizontal="right" vertical="center"/>
    </xf>
    <xf numFmtId="0" fontId="22" fillId="0" borderId="62" xfId="0" applyFont="1" applyBorder="1" applyAlignment="1">
      <alignment horizontal="center" vertical="center"/>
    </xf>
    <xf numFmtId="0" fontId="22" fillId="0" borderId="35" xfId="0" applyFont="1" applyBorder="1" applyAlignment="1">
      <alignment horizontal="center" vertical="center"/>
    </xf>
    <xf numFmtId="0" fontId="22" fillId="2" borderId="28" xfId="0" applyFont="1" applyFill="1" applyBorder="1" applyAlignment="1">
      <alignment horizontal="center"/>
    </xf>
    <xf numFmtId="0" fontId="0" fillId="0" borderId="6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3" xfId="0" applyFont="1" applyBorder="1" applyAlignment="1">
      <alignment horizontal="center" vertical="center"/>
    </xf>
    <xf numFmtId="0" fontId="22" fillId="2" borderId="28"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0" borderId="81" xfId="0" applyFont="1" applyBorder="1" applyAlignment="1">
      <alignment horizontal="center" vertical="center"/>
    </xf>
    <xf numFmtId="0" fontId="22" fillId="0" borderId="41" xfId="0" applyFont="1" applyBorder="1" applyAlignment="1">
      <alignment horizontal="center" vertical="center"/>
    </xf>
    <xf numFmtId="0" fontId="22" fillId="0" borderId="64" xfId="0" applyFont="1" applyBorder="1" applyAlignment="1">
      <alignment horizontal="center" vertical="center"/>
    </xf>
    <xf numFmtId="0" fontId="22" fillId="0" borderId="39" xfId="0" applyFont="1" applyBorder="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63" xfId="0" applyFont="1" applyBorder="1" applyAlignment="1">
      <alignment horizontal="center" vertical="center"/>
    </xf>
    <xf numFmtId="0" fontId="29" fillId="0" borderId="73" xfId="0" applyFont="1" applyBorder="1" applyAlignment="1">
      <alignment horizontal="center" vertical="center"/>
    </xf>
    <xf numFmtId="0" fontId="29" fillId="0" borderId="29" xfId="0" applyFont="1" applyBorder="1" applyAlignment="1">
      <alignment horizontal="center" vertical="center"/>
    </xf>
    <xf numFmtId="0" fontId="22" fillId="5" borderId="28" xfId="0" applyFont="1" applyFill="1" applyBorder="1" applyAlignment="1">
      <alignment horizont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5" borderId="82" xfId="0" applyFont="1" applyFill="1" applyBorder="1" applyAlignment="1">
      <alignment horizontal="center"/>
    </xf>
    <xf numFmtId="0" fontId="22" fillId="5" borderId="27" xfId="0" applyFont="1" applyFill="1" applyBorder="1" applyAlignment="1">
      <alignment horizont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4" xfId="0" applyFont="1" applyBorder="1" applyAlignment="1">
      <alignment horizontal="center" vertical="center"/>
    </xf>
    <xf numFmtId="0" fontId="29" fillId="0" borderId="62" xfId="0" applyFont="1" applyBorder="1" applyAlignment="1">
      <alignment horizontal="right" vertical="center"/>
    </xf>
    <xf numFmtId="0" fontId="29" fillId="0" borderId="35" xfId="0" applyFont="1" applyBorder="1" applyAlignment="1">
      <alignment horizontal="right" vertical="center"/>
    </xf>
    <xf numFmtId="0" fontId="29" fillId="0" borderId="62" xfId="0" applyFont="1" applyBorder="1" applyAlignment="1">
      <alignment horizontal="center" vertical="center"/>
    </xf>
    <xf numFmtId="0" fontId="29" fillId="0" borderId="35" xfId="0" applyFont="1" applyBorder="1" applyAlignment="1">
      <alignment horizontal="center" vertical="center"/>
    </xf>
    <xf numFmtId="0" fontId="22" fillId="2" borderId="47" xfId="0" applyFont="1" applyFill="1" applyBorder="1" applyAlignment="1">
      <alignment horizontal="center"/>
    </xf>
    <xf numFmtId="0" fontId="22" fillId="2" borderId="28" xfId="0" applyFont="1" applyFill="1" applyBorder="1" applyAlignment="1">
      <alignment horizontal="center" vertical="center"/>
    </xf>
    <xf numFmtId="0" fontId="22" fillId="2" borderId="3" xfId="0" applyFont="1" applyFill="1" applyBorder="1" applyAlignment="1">
      <alignment horizontal="center" vertical="center"/>
    </xf>
    <xf numFmtId="0" fontId="22" fillId="5" borderId="40" xfId="0" applyFont="1" applyFill="1" applyBorder="1" applyAlignment="1">
      <alignment horizontal="center"/>
    </xf>
    <xf numFmtId="0" fontId="36" fillId="0" borderId="0" xfId="0" applyFont="1" applyAlignment="1">
      <alignment horizontal="center"/>
    </xf>
    <xf numFmtId="0" fontId="37" fillId="0" borderId="0" xfId="0" applyFont="1" applyAlignment="1">
      <alignment horizontal="center"/>
    </xf>
    <xf numFmtId="0" fontId="22" fillId="0" borderId="36" xfId="0" applyFont="1" applyBorder="1" applyAlignment="1">
      <alignment horizontal="left"/>
    </xf>
    <xf numFmtId="0" fontId="0" fillId="0" borderId="0" xfId="0" applyAlignment="1">
      <alignment horizontal="right"/>
    </xf>
    <xf numFmtId="0" fontId="22" fillId="0" borderId="36" xfId="0" applyFont="1" applyBorder="1" applyAlignment="1">
      <alignment horizontal="left" indent="1"/>
    </xf>
    <xf numFmtId="0" fontId="42" fillId="0" borderId="0" xfId="0" applyFont="1" applyAlignment="1">
      <alignment horizontal="center"/>
    </xf>
    <xf numFmtId="166" fontId="31" fillId="9" borderId="28" xfId="0" applyNumberFormat="1" applyFont="1" applyFill="1" applyBorder="1" applyAlignment="1" applyProtection="1">
      <alignment horizontal="center"/>
      <protection locked="0"/>
    </xf>
    <xf numFmtId="0" fontId="20" fillId="0" borderId="0" xfId="0" applyFont="1" applyAlignment="1">
      <alignment horizontal="center"/>
    </xf>
    <xf numFmtId="167" fontId="23" fillId="0" borderId="83" xfId="0" applyNumberFormat="1" applyFont="1" applyBorder="1" applyAlignment="1">
      <alignment horizontal="center"/>
    </xf>
    <xf numFmtId="167" fontId="23" fillId="0" borderId="52" xfId="0" applyNumberFormat="1" applyFont="1" applyBorder="1" applyAlignment="1">
      <alignment horizontal="center"/>
    </xf>
    <xf numFmtId="0" fontId="20" fillId="8" borderId="38" xfId="0" applyFont="1" applyFill="1" applyBorder="1" applyAlignment="1">
      <alignment horizontal="center"/>
    </xf>
    <xf numFmtId="0" fontId="12" fillId="8" borderId="53" xfId="0" applyFont="1" applyFill="1" applyBorder="1" applyAlignment="1">
      <alignment horizontal="left"/>
    </xf>
    <xf numFmtId="0" fontId="12" fillId="8" borderId="0" xfId="0" applyFont="1" applyFill="1" applyAlignment="1">
      <alignment horizontal="center"/>
    </xf>
    <xf numFmtId="0" fontId="31" fillId="9" borderId="36" xfId="0" applyFont="1" applyFill="1" applyBorder="1" applyAlignment="1" applyProtection="1">
      <alignment horizontal="center"/>
      <protection locked="0"/>
    </xf>
    <xf numFmtId="0" fontId="31" fillId="0" borderId="55" xfId="0" applyFont="1" applyBorder="1" applyAlignment="1">
      <alignment horizontal="center"/>
    </xf>
    <xf numFmtId="0" fontId="31" fillId="0" borderId="17" xfId="0" applyFont="1" applyBorder="1" applyAlignment="1">
      <alignment horizontal="center"/>
    </xf>
    <xf numFmtId="0" fontId="21" fillId="0" borderId="0" xfId="0" applyFont="1" applyAlignment="1" applyProtection="1">
      <protection locked="0"/>
    </xf>
    <xf numFmtId="0" fontId="0" fillId="0" borderId="36" xfId="0" applyBorder="1" applyAlignment="1" applyProtection="1">
      <protection locked="0"/>
    </xf>
    <xf numFmtId="0" fontId="0" fillId="0" borderId="38" xfId="0" applyBorder="1" applyAlignment="1" applyProtection="1">
      <protection locked="0"/>
    </xf>
    <xf numFmtId="0" fontId="0" fillId="0" borderId="0" xfId="0" applyAlignment="1"/>
    <xf numFmtId="0" fontId="21" fillId="0" borderId="27" xfId="0" applyFont="1" applyBorder="1" applyAlignment="1" applyProtection="1">
      <alignment horizontal="center"/>
      <protection locked="0"/>
    </xf>
    <xf numFmtId="0" fontId="21" fillId="0" borderId="27" xfId="0" applyFont="1" applyBorder="1" applyAlignment="1">
      <alignment horizontal="center"/>
    </xf>
    <xf numFmtId="0" fontId="21" fillId="0" borderId="28" xfId="0" applyFont="1" applyBorder="1" applyAlignment="1">
      <alignment horizontal="center"/>
    </xf>
    <xf numFmtId="0" fontId="21" fillId="0" borderId="3" xfId="0" applyFont="1" applyBorder="1" applyAlignment="1">
      <alignment horizontal="center"/>
    </xf>
    <xf numFmtId="0" fontId="35" fillId="0" borderId="0" xfId="0" applyFont="1" applyAlignment="1"/>
    <xf numFmtId="0" fontId="22" fillId="0" borderId="36" xfId="0" applyFont="1" applyBorder="1" applyAlignment="1" applyProtection="1">
      <protection locked="0"/>
    </xf>
  </cellXfs>
  <cellStyles count="2">
    <cellStyle name="Hyperlink" xfId="1" builtinId="8"/>
    <cellStyle name="Normal" xfId="0" builtinId="0"/>
  </cellStyles>
  <dxfs count="9">
    <dxf>
      <fill>
        <patternFill>
          <bgColor indexed="40"/>
        </patternFill>
      </fill>
    </dxf>
    <dxf>
      <fill>
        <patternFill>
          <bgColor indexed="49"/>
        </patternFill>
      </fill>
    </dxf>
    <dxf>
      <font>
        <condense val="0"/>
        <extend val="0"/>
        <color indexed="8"/>
      </font>
      <fill>
        <patternFill>
          <bgColor indexed="44"/>
        </patternFill>
      </fill>
    </dxf>
    <dxf>
      <font>
        <condense val="0"/>
        <extend val="0"/>
        <color indexed="8"/>
      </font>
      <fill>
        <patternFill>
          <bgColor indexed="44"/>
        </patternFill>
      </fill>
      <border>
        <left style="thin">
          <color indexed="64"/>
        </left>
        <right style="thin">
          <color indexed="64"/>
        </right>
        <top style="thin">
          <color indexed="64"/>
        </top>
        <bottom style="thin">
          <color indexed="64"/>
        </bottom>
      </border>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drawings/_rels/drawing10.xml.rels><?xml version="1.0" encoding="UTF-8" standalone="yes"?>
<Relationships xmlns="http://schemas.openxmlformats.org/package/2006/relationships"><Relationship Id="rId1" Type="http://schemas.openxmlformats.org/officeDocument/2006/relationships/hyperlink" Target="#'QC QA FTR'!A1"/></Relationships>
</file>

<file path=xl/drawings/_rels/drawing11.xml.rels><?xml version="1.0" encoding="UTF-8" standalone="yes"?>
<Relationships xmlns="http://schemas.openxmlformats.org/package/2006/relationships"><Relationship Id="rId1" Type="http://schemas.openxmlformats.org/officeDocument/2006/relationships/hyperlink" Target="#'QC QA FTR'!A1"/></Relationships>
</file>

<file path=xl/drawings/_rels/drawing2.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3.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4.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5.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6.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7.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8.xml.rels><?xml version="1.0" encoding="UTF-8" standalone="yes"?>
<Relationships xmlns="http://schemas.openxmlformats.org/package/2006/relationships"><Relationship Id="rId1" Type="http://schemas.openxmlformats.org/officeDocument/2006/relationships/hyperlink" Target="#'Index of Sheets'!A1"/></Relationships>
</file>

<file path=xl/drawings/_rels/drawing9.xml.rels><?xml version="1.0" encoding="UTF-8" standalone="yes"?>
<Relationships xmlns="http://schemas.openxmlformats.org/package/2006/relationships"><Relationship Id="rId3" Type="http://schemas.openxmlformats.org/officeDocument/2006/relationships/hyperlink" Target="#'WC Ratio'!A1"/><Relationship Id="rId2" Type="http://schemas.openxmlformats.org/officeDocument/2006/relationships/hyperlink" Target="#'Conc Sub-Lot Size'!A1"/><Relationship Id="rId1" Type="http://schemas.openxmlformats.org/officeDocument/2006/relationships/hyperlink" Target="#'Index of Sheets'!A1"/></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xdr:row>
          <xdr:rowOff>9525</xdr:rowOff>
        </xdr:from>
        <xdr:to>
          <xdr:col>5</xdr:col>
          <xdr:colOff>0</xdr:colOff>
          <xdr:row>5</xdr:row>
          <xdr:rowOff>0</xdr:rowOff>
        </xdr:to>
        <xdr:sp macro="" textlink="">
          <xdr:nvSpPr>
            <xdr:cNvPr id="73748" name="Button 20" hidden="1">
              <a:extLst>
                <a:ext uri="{63B3BB69-23CF-44E3-9099-C40C66FF867C}">
                  <a14:compatExt spid="_x0000_s73748"/>
                </a:ext>
                <a:ext uri="{FF2B5EF4-FFF2-40B4-BE49-F238E27FC236}">
                  <a16:creationId xmlns:a16="http://schemas.microsoft.com/office/drawing/2014/main" id="{00000000-0008-0000-0000-0000142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Concrete Trend</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66675</xdr:colOff>
      <xdr:row>3</xdr:row>
      <xdr:rowOff>28575</xdr:rowOff>
    </xdr:to>
    <xdr:sp macro="" textlink="">
      <xdr:nvSpPr>
        <xdr:cNvPr id="113667" name="AutoShape 3">
          <a:hlinkClick xmlns:r="http://schemas.openxmlformats.org/officeDocument/2006/relationships" r:id="rId1"/>
          <a:extLst>
            <a:ext uri="{FF2B5EF4-FFF2-40B4-BE49-F238E27FC236}">
              <a16:creationId xmlns:a16="http://schemas.microsoft.com/office/drawing/2014/main" id="{00000000-0008-0000-0900-000003BC0100}"/>
            </a:ext>
          </a:extLst>
        </xdr:cNvPr>
        <xdr:cNvSpPr>
          <a:spLocks noChangeArrowheads="1"/>
        </xdr:cNvSpPr>
      </xdr:nvSpPr>
      <xdr:spPr bwMode="auto">
        <a:xfrm>
          <a:off x="0" y="0"/>
          <a:ext cx="676275" cy="352425"/>
        </a:xfrm>
        <a:prstGeom prst="leftArrow">
          <a:avLst>
            <a:gd name="adj1" fmla="val 50000"/>
            <a:gd name="adj2" fmla="val 4797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4</xdr:col>
          <xdr:colOff>571500</xdr:colOff>
          <xdr:row>9</xdr:row>
          <xdr:rowOff>152400</xdr:rowOff>
        </xdr:from>
        <xdr:to>
          <xdr:col>6</xdr:col>
          <xdr:colOff>171450</xdr:colOff>
          <xdr:row>12</xdr:row>
          <xdr:rowOff>0</xdr:rowOff>
        </xdr:to>
        <xdr:sp macro="" textlink="">
          <xdr:nvSpPr>
            <xdr:cNvPr id="113669" name="CommandButton1" hidden="1">
              <a:extLst>
                <a:ext uri="{63B3BB69-23CF-44E3-9099-C40C66FF867C}">
                  <a14:compatExt spid="_x0000_s113669"/>
                </a:ext>
                <a:ext uri="{FF2B5EF4-FFF2-40B4-BE49-F238E27FC236}">
                  <a16:creationId xmlns:a16="http://schemas.microsoft.com/office/drawing/2014/main" id="{00000000-0008-0000-0900-000005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581025</xdr:colOff>
          <xdr:row>9</xdr:row>
          <xdr:rowOff>114300</xdr:rowOff>
        </xdr:from>
        <xdr:to>
          <xdr:col>14</xdr:col>
          <xdr:colOff>228600</xdr:colOff>
          <xdr:row>11</xdr:row>
          <xdr:rowOff>152400</xdr:rowOff>
        </xdr:to>
        <xdr:sp macro="" textlink="">
          <xdr:nvSpPr>
            <xdr:cNvPr id="113670" name="CommandButton2" hidden="1">
              <a:extLst>
                <a:ext uri="{63B3BB69-23CF-44E3-9099-C40C66FF867C}">
                  <a14:compatExt spid="_x0000_s113670"/>
                </a:ext>
                <a:ext uri="{FF2B5EF4-FFF2-40B4-BE49-F238E27FC236}">
                  <a16:creationId xmlns:a16="http://schemas.microsoft.com/office/drawing/2014/main" id="{00000000-0008-0000-0900-000006B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28575</xdr:colOff>
      <xdr:row>1</xdr:row>
      <xdr:rowOff>76200</xdr:rowOff>
    </xdr:from>
    <xdr:to>
      <xdr:col>2</xdr:col>
      <xdr:colOff>190500</xdr:colOff>
      <xdr:row>2</xdr:row>
      <xdr:rowOff>180975</xdr:rowOff>
    </xdr:to>
    <xdr:sp macro="" textlink="">
      <xdr:nvSpPr>
        <xdr:cNvPr id="114689" name="AutoShape 1">
          <a:hlinkClick xmlns:r="http://schemas.openxmlformats.org/officeDocument/2006/relationships" r:id="rId1"/>
          <a:extLst>
            <a:ext uri="{FF2B5EF4-FFF2-40B4-BE49-F238E27FC236}">
              <a16:creationId xmlns:a16="http://schemas.microsoft.com/office/drawing/2014/main" id="{00000000-0008-0000-0A00-000001C00100}"/>
            </a:ext>
          </a:extLst>
        </xdr:cNvPr>
        <xdr:cNvSpPr>
          <a:spLocks noChangeArrowheads="1"/>
        </xdr:cNvSpPr>
      </xdr:nvSpPr>
      <xdr:spPr bwMode="auto">
        <a:xfrm>
          <a:off x="85725" y="314325"/>
          <a:ext cx="771525" cy="342900"/>
        </a:xfrm>
        <a:prstGeom prst="leftArrow">
          <a:avLst>
            <a:gd name="adj1" fmla="val 50000"/>
            <a:gd name="adj2" fmla="val 56250"/>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0</xdr:rowOff>
    </xdr:from>
    <xdr:to>
      <xdr:col>0</xdr:col>
      <xdr:colOff>866775</xdr:colOff>
      <xdr:row>1</xdr:row>
      <xdr:rowOff>0</xdr:rowOff>
    </xdr:to>
    <xdr:sp macro="" textlink="">
      <xdr:nvSpPr>
        <xdr:cNvPr id="5124" name="AutoShape 4">
          <a:hlinkClick xmlns:r="http://schemas.openxmlformats.org/officeDocument/2006/relationships" r:id="rId1"/>
          <a:extLst>
            <a:ext uri="{FF2B5EF4-FFF2-40B4-BE49-F238E27FC236}">
              <a16:creationId xmlns:a16="http://schemas.microsoft.com/office/drawing/2014/main" id="{00000000-0008-0000-0100-000004140000}"/>
            </a:ext>
          </a:extLst>
        </xdr:cNvPr>
        <xdr:cNvSpPr>
          <a:spLocks noChangeArrowheads="1"/>
        </xdr:cNvSpPr>
      </xdr:nvSpPr>
      <xdr:spPr bwMode="auto">
        <a:xfrm>
          <a:off x="314325" y="0"/>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19050</xdr:rowOff>
    </xdr:from>
    <xdr:to>
      <xdr:col>0</xdr:col>
      <xdr:colOff>647700</xdr:colOff>
      <xdr:row>1</xdr:row>
      <xdr:rowOff>9525</xdr:rowOff>
    </xdr:to>
    <xdr:sp macro="" textlink="">
      <xdr:nvSpPr>
        <xdr:cNvPr id="6145" name="AutoShape 1">
          <a:hlinkClick xmlns:r="http://schemas.openxmlformats.org/officeDocument/2006/relationships" r:id="rId1"/>
          <a:extLst>
            <a:ext uri="{FF2B5EF4-FFF2-40B4-BE49-F238E27FC236}">
              <a16:creationId xmlns:a16="http://schemas.microsoft.com/office/drawing/2014/main" id="{00000000-0008-0000-0200-000001180000}"/>
            </a:ext>
          </a:extLst>
        </xdr:cNvPr>
        <xdr:cNvSpPr>
          <a:spLocks noChangeArrowheads="1"/>
        </xdr:cNvSpPr>
      </xdr:nvSpPr>
      <xdr:spPr bwMode="auto">
        <a:xfrm>
          <a:off x="95250" y="19050"/>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142875</xdr:colOff>
      <xdr:row>1</xdr:row>
      <xdr:rowOff>38100</xdr:rowOff>
    </xdr:to>
    <xdr:sp macro="" textlink="">
      <xdr:nvSpPr>
        <xdr:cNvPr id="7169" name="AutoShape 1">
          <a:hlinkClick xmlns:r="http://schemas.openxmlformats.org/officeDocument/2006/relationships" r:id="rId1"/>
          <a:extLst>
            <a:ext uri="{FF2B5EF4-FFF2-40B4-BE49-F238E27FC236}">
              <a16:creationId xmlns:a16="http://schemas.microsoft.com/office/drawing/2014/main" id="{00000000-0008-0000-0300-0000011C0000}"/>
            </a:ext>
          </a:extLst>
        </xdr:cNvPr>
        <xdr:cNvSpPr>
          <a:spLocks noChangeArrowheads="1"/>
        </xdr:cNvSpPr>
      </xdr:nvSpPr>
      <xdr:spPr bwMode="auto">
        <a:xfrm>
          <a:off x="47625" y="47625"/>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47625</xdr:rowOff>
    </xdr:from>
    <xdr:to>
      <xdr:col>1</xdr:col>
      <xdr:colOff>266700</xdr:colOff>
      <xdr:row>1</xdr:row>
      <xdr:rowOff>38100</xdr:rowOff>
    </xdr:to>
    <xdr:sp macro="" textlink="">
      <xdr:nvSpPr>
        <xdr:cNvPr id="8193" name="AutoShape 1">
          <a:hlinkClick xmlns:r="http://schemas.openxmlformats.org/officeDocument/2006/relationships" r:id="rId1"/>
          <a:extLst>
            <a:ext uri="{FF2B5EF4-FFF2-40B4-BE49-F238E27FC236}">
              <a16:creationId xmlns:a16="http://schemas.microsoft.com/office/drawing/2014/main" id="{00000000-0008-0000-0400-000001200000}"/>
            </a:ext>
          </a:extLst>
        </xdr:cNvPr>
        <xdr:cNvSpPr>
          <a:spLocks noChangeArrowheads="1"/>
        </xdr:cNvSpPr>
      </xdr:nvSpPr>
      <xdr:spPr bwMode="auto">
        <a:xfrm>
          <a:off x="104775" y="47625"/>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219075</xdr:colOff>
      <xdr:row>1</xdr:row>
      <xdr:rowOff>28575</xdr:rowOff>
    </xdr:to>
    <xdr:sp macro="" textlink="">
      <xdr:nvSpPr>
        <xdr:cNvPr id="9217" name="AutoShape 1">
          <a:hlinkClick xmlns:r="http://schemas.openxmlformats.org/officeDocument/2006/relationships" r:id="rId1"/>
          <a:extLst>
            <a:ext uri="{FF2B5EF4-FFF2-40B4-BE49-F238E27FC236}">
              <a16:creationId xmlns:a16="http://schemas.microsoft.com/office/drawing/2014/main" id="{00000000-0008-0000-0500-000001240000}"/>
            </a:ext>
          </a:extLst>
        </xdr:cNvPr>
        <xdr:cNvSpPr>
          <a:spLocks noChangeArrowheads="1"/>
        </xdr:cNvSpPr>
      </xdr:nvSpPr>
      <xdr:spPr bwMode="auto">
        <a:xfrm>
          <a:off x="57150" y="38100"/>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1504950</xdr:colOff>
      <xdr:row>21</xdr:row>
      <xdr:rowOff>0</xdr:rowOff>
    </xdr:from>
    <xdr:to>
      <xdr:col>3</xdr:col>
      <xdr:colOff>609600</xdr:colOff>
      <xdr:row>21</xdr:row>
      <xdr:rowOff>0</xdr:rowOff>
    </xdr:to>
    <xdr:sp macro="" textlink="">
      <xdr:nvSpPr>
        <xdr:cNvPr id="4097" name="Oval 1">
          <a:extLst>
            <a:ext uri="{FF2B5EF4-FFF2-40B4-BE49-F238E27FC236}">
              <a16:creationId xmlns:a16="http://schemas.microsoft.com/office/drawing/2014/main" id="{00000000-0008-0000-0600-000001100000}"/>
            </a:ext>
          </a:extLst>
        </xdr:cNvPr>
        <xdr:cNvSpPr>
          <a:spLocks noChangeArrowheads="1"/>
        </xdr:cNvSpPr>
      </xdr:nvSpPr>
      <xdr:spPr bwMode="auto">
        <a:xfrm>
          <a:off x="12268200" y="4314825"/>
          <a:ext cx="0" cy="0"/>
        </a:xfrm>
        <a:prstGeom prst="ellipse">
          <a:avLst/>
        </a:prstGeom>
        <a:solidFill>
          <a:srgbClr val="FFFFFF"/>
        </a:solidFill>
        <a:ln w="12700">
          <a:solidFill>
            <a:srgbClr val="000000"/>
          </a:solidFill>
          <a:round/>
          <a:headEnd/>
          <a:tailEnd/>
        </a:ln>
      </xdr:spPr>
    </xdr:sp>
    <xdr:clientData/>
  </xdr:twoCellAnchor>
  <xdr:twoCellAnchor>
    <xdr:from>
      <xdr:col>0</xdr:col>
      <xdr:colOff>1428750</xdr:colOff>
      <xdr:row>0</xdr:row>
      <xdr:rowOff>9525</xdr:rowOff>
    </xdr:from>
    <xdr:to>
      <xdr:col>0</xdr:col>
      <xdr:colOff>1981200</xdr:colOff>
      <xdr:row>1</xdr:row>
      <xdr:rowOff>38100</xdr:rowOff>
    </xdr:to>
    <xdr:sp macro="" textlink="">
      <xdr:nvSpPr>
        <xdr:cNvPr id="4098" name="AutoShape 2">
          <a:hlinkClick xmlns:r="http://schemas.openxmlformats.org/officeDocument/2006/relationships" r:id="rId1"/>
          <a:extLst>
            <a:ext uri="{FF2B5EF4-FFF2-40B4-BE49-F238E27FC236}">
              <a16:creationId xmlns:a16="http://schemas.microsoft.com/office/drawing/2014/main" id="{00000000-0008-0000-0600-000002100000}"/>
            </a:ext>
          </a:extLst>
        </xdr:cNvPr>
        <xdr:cNvSpPr>
          <a:spLocks noChangeArrowheads="1"/>
        </xdr:cNvSpPr>
      </xdr:nvSpPr>
      <xdr:spPr bwMode="auto">
        <a:xfrm>
          <a:off x="1428750" y="9525"/>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0</xdr:row>
      <xdr:rowOff>38100</xdr:rowOff>
    </xdr:from>
    <xdr:to>
      <xdr:col>2</xdr:col>
      <xdr:colOff>809625</xdr:colOff>
      <xdr:row>2</xdr:row>
      <xdr:rowOff>0</xdr:rowOff>
    </xdr:to>
    <xdr:sp macro="" textlink="">
      <xdr:nvSpPr>
        <xdr:cNvPr id="10241" name="AutoShape 1">
          <a:hlinkClick xmlns:r="http://schemas.openxmlformats.org/officeDocument/2006/relationships" r:id="rId1"/>
          <a:extLst>
            <a:ext uri="{FF2B5EF4-FFF2-40B4-BE49-F238E27FC236}">
              <a16:creationId xmlns:a16="http://schemas.microsoft.com/office/drawing/2014/main" id="{00000000-0008-0000-0700-000001280000}"/>
            </a:ext>
          </a:extLst>
        </xdr:cNvPr>
        <xdr:cNvSpPr>
          <a:spLocks noChangeArrowheads="1"/>
        </xdr:cNvSpPr>
      </xdr:nvSpPr>
      <xdr:spPr bwMode="auto">
        <a:xfrm>
          <a:off x="3533775" y="38100"/>
          <a:ext cx="552450" cy="285750"/>
        </a:xfrm>
        <a:prstGeom prst="leftArrow">
          <a:avLst>
            <a:gd name="adj1" fmla="val 50000"/>
            <a:gd name="adj2" fmla="val 4833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xdr:colOff>
      <xdr:row>2</xdr:row>
      <xdr:rowOff>19050</xdr:rowOff>
    </xdr:to>
    <xdr:sp macro="" textlink="">
      <xdr:nvSpPr>
        <xdr:cNvPr id="112641" name="AutoShape 1">
          <a:hlinkClick xmlns:r="http://schemas.openxmlformats.org/officeDocument/2006/relationships" r:id="rId1"/>
          <a:extLst>
            <a:ext uri="{FF2B5EF4-FFF2-40B4-BE49-F238E27FC236}">
              <a16:creationId xmlns:a16="http://schemas.microsoft.com/office/drawing/2014/main" id="{00000000-0008-0000-0800-000001B80100}"/>
            </a:ext>
          </a:extLst>
        </xdr:cNvPr>
        <xdr:cNvSpPr>
          <a:spLocks noChangeArrowheads="1"/>
        </xdr:cNvSpPr>
      </xdr:nvSpPr>
      <xdr:spPr bwMode="auto">
        <a:xfrm>
          <a:off x="0" y="0"/>
          <a:ext cx="676275" cy="352425"/>
        </a:xfrm>
        <a:prstGeom prst="leftArrow">
          <a:avLst>
            <a:gd name="adj1" fmla="val 50000"/>
            <a:gd name="adj2" fmla="val 47973"/>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Back</a:t>
          </a:r>
        </a:p>
      </xdr:txBody>
    </xdr:sp>
    <xdr:clientData fPrintsWithSheet="0"/>
  </xdr:twoCellAnchor>
  <xdr:twoCellAnchor>
    <xdr:from>
      <xdr:col>1</xdr:col>
      <xdr:colOff>276225</xdr:colOff>
      <xdr:row>0</xdr:row>
      <xdr:rowOff>19050</xdr:rowOff>
    </xdr:from>
    <xdr:to>
      <xdr:col>3</xdr:col>
      <xdr:colOff>409575</xdr:colOff>
      <xdr:row>2</xdr:row>
      <xdr:rowOff>57150</xdr:rowOff>
    </xdr:to>
    <xdr:sp macro="" textlink="">
      <xdr:nvSpPr>
        <xdr:cNvPr id="112643" name="AutoShape 3">
          <a:hlinkClick xmlns:r="http://schemas.openxmlformats.org/officeDocument/2006/relationships" r:id="rId2"/>
          <a:extLst>
            <a:ext uri="{FF2B5EF4-FFF2-40B4-BE49-F238E27FC236}">
              <a16:creationId xmlns:a16="http://schemas.microsoft.com/office/drawing/2014/main" id="{00000000-0008-0000-0800-000003B80100}"/>
            </a:ext>
          </a:extLst>
        </xdr:cNvPr>
        <xdr:cNvSpPr>
          <a:spLocks noChangeArrowheads="1"/>
        </xdr:cNvSpPr>
      </xdr:nvSpPr>
      <xdr:spPr bwMode="auto">
        <a:xfrm>
          <a:off x="923925" y="19050"/>
          <a:ext cx="1428750" cy="371475"/>
        </a:xfrm>
        <a:prstGeom prst="rightArrow">
          <a:avLst>
            <a:gd name="adj1" fmla="val 50000"/>
            <a:gd name="adj2" fmla="val 96154"/>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Conc Sublot size</a:t>
          </a:r>
        </a:p>
      </xdr:txBody>
    </xdr:sp>
    <xdr:clientData fPrintsWithSheet="0"/>
  </xdr:twoCellAnchor>
  <xdr:twoCellAnchor>
    <xdr:from>
      <xdr:col>1</xdr:col>
      <xdr:colOff>285750</xdr:colOff>
      <xdr:row>2</xdr:row>
      <xdr:rowOff>85725</xdr:rowOff>
    </xdr:from>
    <xdr:to>
      <xdr:col>3</xdr:col>
      <xdr:colOff>419100</xdr:colOff>
      <xdr:row>4</xdr:row>
      <xdr:rowOff>133350</xdr:rowOff>
    </xdr:to>
    <xdr:sp macro="" textlink="">
      <xdr:nvSpPr>
        <xdr:cNvPr id="112644" name="AutoShape 4">
          <a:hlinkClick xmlns:r="http://schemas.openxmlformats.org/officeDocument/2006/relationships" r:id="rId3"/>
          <a:extLst>
            <a:ext uri="{FF2B5EF4-FFF2-40B4-BE49-F238E27FC236}">
              <a16:creationId xmlns:a16="http://schemas.microsoft.com/office/drawing/2014/main" id="{00000000-0008-0000-0800-000004B80100}"/>
            </a:ext>
          </a:extLst>
        </xdr:cNvPr>
        <xdr:cNvSpPr>
          <a:spLocks noChangeArrowheads="1"/>
        </xdr:cNvSpPr>
      </xdr:nvSpPr>
      <xdr:spPr bwMode="auto">
        <a:xfrm>
          <a:off x="933450" y="419100"/>
          <a:ext cx="1428750" cy="371475"/>
        </a:xfrm>
        <a:prstGeom prst="rightArrow">
          <a:avLst>
            <a:gd name="adj1" fmla="val 50000"/>
            <a:gd name="adj2" fmla="val 96154"/>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Conc WC Ratio</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0">
    <pageSetUpPr fitToPage="1"/>
  </sheetPr>
  <dimension ref="B1:E53"/>
  <sheetViews>
    <sheetView showGridLines="0" showRowColHeaders="0" tabSelected="1" zoomScaleNormal="100" workbookViewId="0">
      <selection activeCell="C2" sqref="C2"/>
    </sheetView>
  </sheetViews>
  <sheetFormatPr defaultRowHeight="12.75"/>
  <cols>
    <col min="1" max="1" width="7.42578125" style="102" customWidth="1"/>
    <col min="2" max="2" width="25.5703125" style="102" customWidth="1"/>
    <col min="3" max="3" width="39" style="102" bestFit="1" customWidth="1"/>
    <col min="4" max="4" width="32.85546875" style="102" customWidth="1"/>
    <col min="5" max="5" width="26.85546875" style="102" customWidth="1"/>
    <col min="6" max="6" width="9.140625" style="102"/>
    <col min="7" max="7" width="35.140625" style="102" bestFit="1" customWidth="1"/>
    <col min="8" max="16384" width="9.140625" style="102"/>
  </cols>
  <sheetData>
    <row r="1" spans="2:5" ht="13.5" thickBot="1">
      <c r="B1" s="235"/>
      <c r="C1" s="235"/>
      <c r="D1" s="235"/>
      <c r="E1" s="235"/>
    </row>
    <row r="2" spans="2:5" ht="30" customHeight="1" thickBot="1">
      <c r="B2" s="106" t="s">
        <v>0</v>
      </c>
      <c r="C2" s="110" t="s">
        <v>1</v>
      </c>
      <c r="D2" s="104"/>
      <c r="E2" s="235"/>
    </row>
    <row r="3" spans="2:5" ht="21.75" customHeight="1">
      <c r="B3" s="265" t="s">
        <v>2</v>
      </c>
      <c r="C3" s="236" t="s">
        <v>3</v>
      </c>
      <c r="D3" s="112" t="s">
        <v>4</v>
      </c>
      <c r="E3" s="235"/>
    </row>
    <row r="4" spans="2:5" ht="21.75" customHeight="1" thickBot="1">
      <c r="B4" s="266"/>
      <c r="C4" s="237" t="s">
        <v>5</v>
      </c>
      <c r="D4" s="113" t="s">
        <v>6</v>
      </c>
      <c r="E4" s="235"/>
    </row>
    <row r="5" spans="2:5" ht="21.75" customHeight="1">
      <c r="B5" s="265" t="s">
        <v>7</v>
      </c>
      <c r="C5" s="267" t="s">
        <v>8</v>
      </c>
      <c r="D5" s="112" t="s">
        <v>9</v>
      </c>
      <c r="E5" s="269"/>
    </row>
    <row r="6" spans="2:5" ht="21.75" customHeight="1" thickBot="1">
      <c r="B6" s="266"/>
      <c r="C6" s="268"/>
      <c r="D6" s="113" t="s">
        <v>10</v>
      </c>
      <c r="E6" s="269"/>
    </row>
    <row r="7" spans="2:5" ht="30" customHeight="1">
      <c r="B7" s="265" t="s">
        <v>11</v>
      </c>
      <c r="C7" s="238" t="s">
        <v>12</v>
      </c>
      <c r="D7" s="270" t="s">
        <v>13</v>
      </c>
      <c r="E7" s="264"/>
    </row>
    <row r="8" spans="2:5" ht="30" customHeight="1" thickBot="1">
      <c r="B8" s="266"/>
      <c r="C8" s="111" t="s">
        <v>14</v>
      </c>
      <c r="D8" s="271"/>
      <c r="E8" s="264"/>
    </row>
    <row r="9" spans="2:5" ht="24.95" customHeight="1">
      <c r="B9" s="109" t="s">
        <v>15</v>
      </c>
      <c r="C9" s="105"/>
      <c r="D9" s="105"/>
      <c r="E9" s="235"/>
    </row>
    <row r="11" spans="2:5" ht="15" customHeight="1">
      <c r="B11" s="235"/>
      <c r="C11" s="235"/>
      <c r="D11" s="235"/>
      <c r="E11" s="235"/>
    </row>
    <row r="12" spans="2:5" ht="15" customHeight="1">
      <c r="B12" s="235"/>
      <c r="C12" s="235"/>
      <c r="D12" s="235"/>
      <c r="E12" s="235"/>
    </row>
    <row r="13" spans="2:5" ht="15" customHeight="1">
      <c r="B13" s="235"/>
      <c r="C13" s="235"/>
      <c r="D13" s="235"/>
      <c r="E13" s="235"/>
    </row>
    <row r="14" spans="2:5" ht="15" customHeight="1">
      <c r="B14" s="235"/>
      <c r="C14" s="235"/>
      <c r="D14" s="235"/>
      <c r="E14" s="235"/>
    </row>
    <row r="15" spans="2:5" ht="15" customHeight="1">
      <c r="B15" s="235"/>
      <c r="C15" s="235"/>
      <c r="D15" s="235"/>
      <c r="E15" s="235"/>
    </row>
    <row r="16" spans="2:5" ht="15" customHeight="1">
      <c r="B16" s="235"/>
      <c r="C16" s="235"/>
      <c r="D16" s="235"/>
      <c r="E16" s="235"/>
    </row>
    <row r="17" ht="15" customHeight="1"/>
    <row r="18" ht="15" customHeight="1"/>
    <row r="19" ht="15" customHeight="1"/>
    <row r="20" ht="9.75" customHeight="1"/>
    <row r="21" ht="6.75" customHeight="1"/>
    <row r="22" ht="15" customHeight="1"/>
    <row r="23" ht="15" customHeight="1"/>
    <row r="24" ht="15" customHeight="1"/>
    <row r="25" ht="15" customHeight="1"/>
    <row r="26" ht="15" customHeight="1"/>
    <row r="27" ht="15" customHeight="1"/>
    <row r="28" ht="15" customHeight="1"/>
    <row r="29" ht="9.75" customHeight="1"/>
    <row r="30" ht="10.5" customHeight="1"/>
    <row r="31" ht="15" customHeight="1"/>
    <row r="32" ht="15" customHeight="1"/>
    <row r="33" spans="4:4" ht="15" customHeight="1">
      <c r="D33" s="235"/>
    </row>
    <row r="34" spans="4:4" ht="15" customHeight="1">
      <c r="D34" s="235"/>
    </row>
    <row r="35" spans="4:4" ht="15" customHeight="1">
      <c r="D35" s="235"/>
    </row>
    <row r="37" spans="4:4" ht="29.25" customHeight="1">
      <c r="D37" s="235"/>
    </row>
    <row r="38" spans="4:4" ht="29.25" customHeight="1">
      <c r="D38" s="235"/>
    </row>
    <row r="39" spans="4:4" ht="15" customHeight="1">
      <c r="D39" s="235"/>
    </row>
    <row r="40" spans="4:4" ht="15" customHeight="1">
      <c r="D40" s="235"/>
    </row>
    <row r="41" spans="4:4" ht="15" customHeight="1">
      <c r="D41" s="235"/>
    </row>
    <row r="42" spans="4:4" ht="15" customHeight="1">
      <c r="D42" s="235"/>
    </row>
    <row r="43" spans="4:4" ht="15" customHeight="1">
      <c r="D43" s="235"/>
    </row>
    <row r="44" spans="4:4" ht="15" customHeight="1">
      <c r="D44" s="235"/>
    </row>
    <row r="45" spans="4:4" ht="15" customHeight="1">
      <c r="D45" s="235"/>
    </row>
    <row r="46" spans="4:4" ht="15" customHeight="1">
      <c r="D46" s="235"/>
    </row>
    <row r="47" spans="4:4" ht="15" customHeight="1">
      <c r="D47" s="103"/>
    </row>
    <row r="48" spans="4:4" ht="15" customHeight="1">
      <c r="D48" s="235"/>
    </row>
    <row r="49" spans="4:4" ht="15" customHeight="1">
      <c r="D49" s="235"/>
    </row>
    <row r="50" spans="4:4" ht="15" customHeight="1">
      <c r="D50" s="235"/>
    </row>
    <row r="51" spans="4:4" ht="15" customHeight="1">
      <c r="D51" s="103"/>
    </row>
    <row r="52" spans="4:4" ht="15" customHeight="1">
      <c r="D52" s="103"/>
    </row>
    <row r="53" spans="4:4" ht="15" customHeight="1">
      <c r="D53" s="103"/>
    </row>
  </sheetData>
  <sheetProtection algorithmName="SHA-512" hashValue="6dLt0gfEOS0kix6VIhbizxlrmvUKsSEZKYYIqod0MJYgDPcwXA86IhHX5wslWRCGdhSVl6HbEbUzHF/w1/Zccg==" saltValue="6yMpYav2UB2bD8FT3yZxlA==" spinCount="100000" sheet="1" selectLockedCells="1"/>
  <mergeCells count="7">
    <mergeCell ref="E7:E8"/>
    <mergeCell ref="B3:B4"/>
    <mergeCell ref="B5:B6"/>
    <mergeCell ref="C5:C6"/>
    <mergeCell ref="B7:B8"/>
    <mergeCell ref="E5:E6"/>
    <mergeCell ref="D7:D8"/>
  </mergeCells>
  <phoneticPr fontId="0" type="noConversion"/>
  <hyperlinks>
    <hyperlink ref="C3" location="Soils!C9" display="Soils" xr:uid="{00000000-0004-0000-0000-000000000000}"/>
    <hyperlink ref="D3" location="Asphalt!C15" display="Asphalt" xr:uid="{00000000-0004-0000-0000-000001000000}"/>
    <hyperlink ref="C2" location="'Project Info'!C9" display="Project Info" xr:uid="{00000000-0004-0000-0000-000002000000}"/>
    <hyperlink ref="D4" location="Concrete!C1" display="Concrete" xr:uid="{00000000-0004-0000-0000-000003000000}"/>
    <hyperlink ref="C4" location="'Structures &amp; Misc'!C1" display="Structures &amp; Misc" xr:uid="{00000000-0004-0000-0000-000004000000}"/>
    <hyperlink ref="D7" location="Footnotes!A1" display="Footnotes" xr:uid="{00000000-0004-0000-0000-000005000000}"/>
    <hyperlink ref="C5" location="'Bridge Summary'!C7" display="Bridge Summary" xr:uid="{00000000-0004-0000-0000-000006000000}"/>
    <hyperlink ref="D5" location="'Conc Summary'!A1" display="Conc Summary" xr:uid="{00000000-0004-0000-0000-00002E000000}"/>
    <hyperlink ref="C7" location="'Misc Summary'!A1" display="Misc Summary" xr:uid="{00000000-0004-0000-0000-00002F000000}"/>
    <hyperlink ref="C8" location="NCM!A1" display="Non- Conforming Materials Report (NCM)" xr:uid="{00000000-0004-0000-0000-000030000000}"/>
    <hyperlink ref="D6" location="'Qc QA FTR'!A1" display="Concrete Qc/Qa Field Testing" xr:uid="{00000000-0004-0000-0000-000031000000}"/>
    <hyperlink ref="C5:C6" location="'Bridge Summary'!A7" display="Bridge Summary Tracking" xr:uid="{00000000-0004-0000-0000-000032000000}"/>
  </hyperlinks>
  <printOptions horizontalCentered="1"/>
  <pageMargins left="0.75" right="0.75" top="1" bottom="1" header="0.5" footer="0.5"/>
  <pageSetup scale="6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3748" r:id="rId4" name="Button 20">
              <controlPr defaultSize="0" autoFill="0" autoPict="0" macro="[0]!Button20_Click">
                <anchor moveWithCells="1" sizeWithCells="1">
                  <from>
                    <xdr:col>4</xdr:col>
                    <xdr:colOff>0</xdr:colOff>
                    <xdr:row>4</xdr:row>
                    <xdr:rowOff>9525</xdr:rowOff>
                  </from>
                  <to>
                    <xdr:col>5</xdr:col>
                    <xdr:colOff>0</xdr:colOff>
                    <xdr:row>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3">
    <pageSetUpPr fitToPage="1"/>
  </sheetPr>
  <dimension ref="A1:O40"/>
  <sheetViews>
    <sheetView showGridLines="0" showRowColHeaders="0" zoomScale="90" zoomScaleNormal="90" workbookViewId="0">
      <selection activeCell="D11" sqref="D11"/>
    </sheetView>
  </sheetViews>
  <sheetFormatPr defaultRowHeight="12.75"/>
  <cols>
    <col min="3" max="3" width="12.85546875" customWidth="1"/>
    <col min="11" max="11" width="13.140625" customWidth="1"/>
  </cols>
  <sheetData>
    <row r="1" spans="1:15">
      <c r="A1" s="129" t="s">
        <v>245</v>
      </c>
      <c r="B1" s="129"/>
      <c r="C1" s="129"/>
      <c r="D1" s="129"/>
      <c r="E1" s="129"/>
      <c r="F1" s="129"/>
      <c r="G1" s="129"/>
      <c r="H1" s="129"/>
      <c r="I1" s="129"/>
      <c r="J1" s="129"/>
      <c r="K1" s="129"/>
      <c r="L1" s="129"/>
      <c r="M1" s="129"/>
      <c r="N1" s="129"/>
      <c r="O1" s="129"/>
    </row>
    <row r="2" spans="1:15">
      <c r="A2" s="130"/>
      <c r="B2" s="130"/>
      <c r="C2" s="130"/>
      <c r="D2" s="130"/>
      <c r="E2" s="130"/>
      <c r="F2" s="130"/>
      <c r="G2" s="130"/>
      <c r="H2" s="130"/>
      <c r="I2" s="130"/>
      <c r="J2" s="130"/>
      <c r="K2" s="130"/>
      <c r="L2" s="130"/>
      <c r="M2" s="130"/>
      <c r="N2" s="130"/>
      <c r="O2" s="130"/>
    </row>
    <row r="3" spans="1:15" hidden="1">
      <c r="A3" s="131"/>
      <c r="B3" s="132"/>
      <c r="C3" s="130"/>
      <c r="D3" s="130"/>
      <c r="E3" s="130"/>
      <c r="F3" s="130"/>
      <c r="G3" s="130"/>
      <c r="H3" s="130"/>
      <c r="I3" s="130"/>
      <c r="J3" s="130"/>
      <c r="K3" s="130"/>
      <c r="L3" s="130"/>
      <c r="M3" s="130"/>
      <c r="N3" s="130"/>
      <c r="O3" s="130"/>
    </row>
    <row r="4" spans="1:15" ht="23.25">
      <c r="A4" s="536" t="s">
        <v>246</v>
      </c>
      <c r="B4" s="536"/>
      <c r="C4" s="536"/>
      <c r="D4" s="536"/>
      <c r="E4" s="536"/>
      <c r="F4" s="536"/>
      <c r="G4" s="536"/>
      <c r="H4" s="536"/>
      <c r="I4" s="536"/>
      <c r="J4" s="536"/>
      <c r="K4" s="536"/>
      <c r="L4" s="536"/>
      <c r="M4" s="536"/>
      <c r="N4" s="536"/>
      <c r="O4" s="536"/>
    </row>
    <row r="5" spans="1:15" hidden="1">
      <c r="A5" s="131"/>
      <c r="B5" s="133"/>
      <c r="C5" s="130"/>
      <c r="D5" s="130"/>
      <c r="E5" s="130"/>
      <c r="F5" s="130"/>
      <c r="G5" s="130"/>
      <c r="H5" s="130"/>
      <c r="I5" s="130"/>
      <c r="J5" s="130"/>
      <c r="K5" s="130"/>
      <c r="L5" s="130"/>
      <c r="M5" s="130"/>
      <c r="N5" s="130"/>
      <c r="O5" s="130"/>
    </row>
    <row r="6" spans="1:15">
      <c r="A6" s="246"/>
      <c r="B6" s="128"/>
      <c r="C6" s="134"/>
      <c r="D6" s="134"/>
      <c r="E6" s="134"/>
      <c r="F6" s="134"/>
      <c r="G6" s="134"/>
      <c r="H6" s="134"/>
      <c r="I6" s="134"/>
      <c r="J6" s="134"/>
      <c r="K6" s="134"/>
      <c r="L6" s="134"/>
      <c r="M6" s="134"/>
      <c r="N6" s="134"/>
      <c r="O6" s="134"/>
    </row>
    <row r="8" spans="1:15">
      <c r="A8" s="246"/>
      <c r="B8" s="246"/>
      <c r="C8" s="246"/>
      <c r="D8" s="135" t="s">
        <v>247</v>
      </c>
      <c r="E8" s="246"/>
      <c r="F8" s="246"/>
      <c r="G8" s="246"/>
      <c r="H8" s="246"/>
      <c r="I8" s="246"/>
      <c r="J8" s="246"/>
      <c r="K8" s="246"/>
      <c r="L8" s="135" t="s">
        <v>248</v>
      </c>
      <c r="M8" s="246"/>
      <c r="N8" s="246"/>
      <c r="O8" s="246"/>
    </row>
    <row r="9" spans="1:15">
      <c r="A9" s="136"/>
      <c r="B9" s="137"/>
      <c r="C9" s="137"/>
      <c r="D9" s="137"/>
      <c r="E9" s="137"/>
      <c r="F9" s="137"/>
      <c r="G9" s="138"/>
      <c r="H9" s="246"/>
      <c r="I9" s="136"/>
      <c r="J9" s="137"/>
      <c r="K9" s="137"/>
      <c r="L9" s="137"/>
      <c r="M9" s="137"/>
      <c r="N9" s="137"/>
      <c r="O9" s="138"/>
    </row>
    <row r="10" spans="1:15">
      <c r="A10" s="108"/>
      <c r="B10" s="246"/>
      <c r="C10" s="139" t="s">
        <v>249</v>
      </c>
      <c r="D10" s="140">
        <v>100</v>
      </c>
      <c r="E10" s="141" t="str">
        <f>IF(D10&lt;50,"Less than 50 CY-See 520.3.1.7.2.2","")</f>
        <v/>
      </c>
      <c r="F10" s="246"/>
      <c r="G10" s="142"/>
      <c r="H10" s="246"/>
      <c r="I10" s="108"/>
      <c r="J10" s="246"/>
      <c r="K10" s="139" t="s">
        <v>249</v>
      </c>
      <c r="L10" s="140">
        <v>100</v>
      </c>
      <c r="M10" s="246"/>
      <c r="N10" s="246"/>
      <c r="O10" s="142"/>
    </row>
    <row r="11" spans="1:15">
      <c r="A11" s="108"/>
      <c r="B11" s="246"/>
      <c r="C11" s="139" t="s">
        <v>250</v>
      </c>
      <c r="D11" s="140">
        <v>9</v>
      </c>
      <c r="E11" s="246"/>
      <c r="F11" s="143" t="s">
        <v>251</v>
      </c>
      <c r="G11" s="142"/>
      <c r="H11" s="246"/>
      <c r="I11" s="108"/>
      <c r="J11" s="246"/>
      <c r="K11" s="139" t="s">
        <v>250</v>
      </c>
      <c r="L11" s="140">
        <v>9</v>
      </c>
      <c r="M11" s="246"/>
      <c r="N11" s="143" t="s">
        <v>252</v>
      </c>
      <c r="O11" s="142"/>
    </row>
    <row r="12" spans="1:15">
      <c r="A12" s="108"/>
      <c r="B12" s="246"/>
      <c r="C12" s="144"/>
      <c r="D12" s="246"/>
      <c r="E12" s="246"/>
      <c r="F12" s="143" t="s">
        <v>253</v>
      </c>
      <c r="G12" s="142"/>
      <c r="H12" s="246"/>
      <c r="I12" s="108"/>
      <c r="J12" s="246"/>
      <c r="K12" s="144"/>
      <c r="L12" s="246"/>
      <c r="M12" s="246"/>
      <c r="N12" s="143" t="s">
        <v>253</v>
      </c>
      <c r="O12" s="142"/>
    </row>
    <row r="13" spans="1:15">
      <c r="A13" s="108"/>
      <c r="B13" s="235"/>
      <c r="C13" s="139" t="s">
        <v>254</v>
      </c>
      <c r="D13" s="154">
        <f>IF(ROUND(D10/50,0)&lt;3,3,ROUND(D10/50,0))</f>
        <v>3</v>
      </c>
      <c r="E13" s="246"/>
      <c r="F13" s="246"/>
      <c r="G13" s="142"/>
      <c r="H13" s="246"/>
      <c r="I13" s="108"/>
      <c r="J13" s="235"/>
      <c r="K13" s="139" t="s">
        <v>254</v>
      </c>
      <c r="L13" s="154">
        <v>3</v>
      </c>
      <c r="M13" s="235"/>
      <c r="N13" s="235"/>
      <c r="O13" s="146"/>
    </row>
    <row r="14" spans="1:15">
      <c r="A14" s="108"/>
      <c r="B14" s="235"/>
      <c r="C14" s="260"/>
      <c r="D14" s="235"/>
      <c r="E14" s="235"/>
      <c r="F14" s="235"/>
      <c r="G14" s="146"/>
      <c r="H14" s="246"/>
      <c r="I14" s="108"/>
      <c r="J14" s="235"/>
      <c r="K14" s="260"/>
      <c r="L14" s="235"/>
      <c r="M14" s="235"/>
      <c r="N14" s="235"/>
      <c r="O14" s="146"/>
    </row>
    <row r="15" spans="1:15">
      <c r="A15" s="108"/>
      <c r="B15" s="235"/>
      <c r="C15" s="235"/>
      <c r="D15" s="147" t="s">
        <v>255</v>
      </c>
      <c r="E15" s="147" t="s">
        <v>256</v>
      </c>
      <c r="F15" s="147" t="s">
        <v>257</v>
      </c>
      <c r="G15" s="148" t="s">
        <v>258</v>
      </c>
      <c r="H15" s="246"/>
      <c r="I15" s="108"/>
      <c r="J15" s="235"/>
      <c r="K15" s="235"/>
      <c r="L15" s="147" t="s">
        <v>255</v>
      </c>
      <c r="M15" s="147" t="s">
        <v>256</v>
      </c>
      <c r="N15" s="147" t="s">
        <v>257</v>
      </c>
      <c r="O15" s="148" t="s">
        <v>258</v>
      </c>
    </row>
    <row r="16" spans="1:15">
      <c r="A16" s="108"/>
      <c r="B16" s="235"/>
      <c r="C16" s="235"/>
      <c r="D16" s="149" t="s">
        <v>259</v>
      </c>
      <c r="E16" s="149" t="s">
        <v>260</v>
      </c>
      <c r="F16" s="149" t="s">
        <v>261</v>
      </c>
      <c r="G16" s="150" t="s">
        <v>262</v>
      </c>
      <c r="H16" s="246"/>
      <c r="I16" s="108"/>
      <c r="J16" s="235"/>
      <c r="K16" s="235"/>
      <c r="L16" s="149" t="s">
        <v>259</v>
      </c>
      <c r="M16" s="149" t="s">
        <v>260</v>
      </c>
      <c r="N16" s="149" t="s">
        <v>261</v>
      </c>
      <c r="O16" s="150" t="s">
        <v>262</v>
      </c>
    </row>
    <row r="17" spans="1:15">
      <c r="A17" s="108"/>
      <c r="B17" s="145" t="s">
        <v>255</v>
      </c>
      <c r="C17" s="145">
        <v>1</v>
      </c>
      <c r="D17" s="151">
        <f>IF(AND(D$10&lt;175,C17&lt;=D$13),D$10/D$13,IF(C17&lt;D$13,50,IF(C17=D$13,D$10-(D$13-1)*50,"")))</f>
        <v>33.333333333333336</v>
      </c>
      <c r="E17" s="152">
        <f ca="1">IF(D17="","",RAND())</f>
        <v>0.57183279782787622</v>
      </c>
      <c r="F17" s="151">
        <f ca="1">IF(D17="","",E17*D17+SUM(D16:D$16))</f>
        <v>19.061093260929209</v>
      </c>
      <c r="G17" s="145">
        <f ca="1">IF(F17="","",INT(F17/D$11+1))</f>
        <v>3</v>
      </c>
      <c r="H17" s="246"/>
      <c r="I17" s="108"/>
      <c r="J17" s="145" t="s">
        <v>255</v>
      </c>
      <c r="K17" s="145">
        <v>1</v>
      </c>
      <c r="L17" s="151">
        <f t="shared" ref="L17:L36" si="0">IF(K17&lt;=L$13,L$10/L$13,"")</f>
        <v>33.333333333333336</v>
      </c>
      <c r="M17" s="152">
        <f ca="1">IF(L17="","",RAND())</f>
        <v>0.55959582366438321</v>
      </c>
      <c r="N17" s="151">
        <f ca="1">IF(L17="","",M17*L17+SUM(L16:L$16))</f>
        <v>18.653194122146108</v>
      </c>
      <c r="O17" s="145">
        <f ca="1">IF(N17="","",INT(N17/L$11+1))</f>
        <v>3</v>
      </c>
    </row>
    <row r="18" spans="1:15">
      <c r="A18" s="108"/>
      <c r="B18" s="145" t="s">
        <v>255</v>
      </c>
      <c r="C18" s="145">
        <v>2</v>
      </c>
      <c r="D18" s="151">
        <f t="shared" ref="D18:D36" si="1">IF(AND(D$10&lt;175,C18&lt;=D$13),D$10/D$13,IF(C18&lt;D$13,50,IF(C18=D$13,D$10-(D$13-1)*50,"")))</f>
        <v>33.333333333333336</v>
      </c>
      <c r="E18" s="152">
        <f t="shared" ref="E18:E36" ca="1" si="2">IF(D18="","",RAND())</f>
        <v>5.957647378475428E-2</v>
      </c>
      <c r="F18" s="151">
        <f ca="1">IF(D18="","",E18*D18+SUM(D$16:D17))</f>
        <v>35.319215792825148</v>
      </c>
      <c r="G18" s="145">
        <f t="shared" ref="G18:G36" ca="1" si="3">IF(F18="","",INT(F18/D$11+1))</f>
        <v>4</v>
      </c>
      <c r="H18" s="246"/>
      <c r="I18" s="108"/>
      <c r="J18" s="145" t="s">
        <v>255</v>
      </c>
      <c r="K18" s="145">
        <v>2</v>
      </c>
      <c r="L18" s="151">
        <f t="shared" si="0"/>
        <v>33.333333333333336</v>
      </c>
      <c r="M18" s="152">
        <f t="shared" ref="M18:M36" ca="1" si="4">IF(L18="","",RAND())</f>
        <v>0.1429942436754974</v>
      </c>
      <c r="N18" s="151">
        <f ca="1">IF(L18="","",M18*L18+SUM(L$16:L17))</f>
        <v>38.099808122516585</v>
      </c>
      <c r="O18" s="145">
        <f t="shared" ref="O18:O36" ca="1" si="5">IF(N18="","",INT(N18/L$11+1))</f>
        <v>5</v>
      </c>
    </row>
    <row r="19" spans="1:15">
      <c r="A19" s="108"/>
      <c r="B19" s="145" t="s">
        <v>255</v>
      </c>
      <c r="C19" s="145">
        <v>3</v>
      </c>
      <c r="D19" s="151">
        <f t="shared" si="1"/>
        <v>33.333333333333336</v>
      </c>
      <c r="E19" s="152">
        <f t="shared" ca="1" si="2"/>
        <v>0.23242482862280367</v>
      </c>
      <c r="F19" s="151">
        <f ca="1">IF(D19="","",E19*D19+SUM(D$16:D18))</f>
        <v>74.414160954093461</v>
      </c>
      <c r="G19" s="145">
        <f t="shared" ca="1" si="3"/>
        <v>9</v>
      </c>
      <c r="H19" s="246"/>
      <c r="I19" s="108"/>
      <c r="J19" s="145" t="s">
        <v>255</v>
      </c>
      <c r="K19" s="145">
        <v>3</v>
      </c>
      <c r="L19" s="151">
        <f t="shared" si="0"/>
        <v>33.333333333333336</v>
      </c>
      <c r="M19" s="152">
        <f t="shared" ca="1" si="4"/>
        <v>0.13927637722838393</v>
      </c>
      <c r="N19" s="151">
        <f ca="1">IF(L19="","",M19*L19+SUM(L$16:L18))</f>
        <v>71.309212574279471</v>
      </c>
      <c r="O19" s="145">
        <f t="shared" ca="1" si="5"/>
        <v>8</v>
      </c>
    </row>
    <row r="20" spans="1:15">
      <c r="A20" s="108"/>
      <c r="B20" s="145" t="s">
        <v>255</v>
      </c>
      <c r="C20" s="145">
        <v>4</v>
      </c>
      <c r="D20" s="151" t="str">
        <f t="shared" si="1"/>
        <v/>
      </c>
      <c r="E20" s="152" t="str">
        <f t="shared" ca="1" si="2"/>
        <v/>
      </c>
      <c r="F20" s="151" t="str">
        <f>IF(D20="","",E20*D20+SUM(D$16:D19))</f>
        <v/>
      </c>
      <c r="G20" s="145" t="str">
        <f t="shared" si="3"/>
        <v/>
      </c>
      <c r="H20" s="246"/>
      <c r="I20" s="108"/>
      <c r="J20" s="145" t="s">
        <v>255</v>
      </c>
      <c r="K20" s="145">
        <v>4</v>
      </c>
      <c r="L20" s="151" t="str">
        <f t="shared" si="0"/>
        <v/>
      </c>
      <c r="M20" s="152" t="str">
        <f t="shared" ca="1" si="4"/>
        <v/>
      </c>
      <c r="N20" s="151" t="str">
        <f>IF(L20="","",M20*L20+SUM(L$16:L19))</f>
        <v/>
      </c>
      <c r="O20" s="145" t="str">
        <f t="shared" si="5"/>
        <v/>
      </c>
    </row>
    <row r="21" spans="1:15">
      <c r="A21" s="108"/>
      <c r="B21" s="145" t="s">
        <v>255</v>
      </c>
      <c r="C21" s="145">
        <v>5</v>
      </c>
      <c r="D21" s="151" t="str">
        <f t="shared" si="1"/>
        <v/>
      </c>
      <c r="E21" s="152" t="str">
        <f t="shared" ca="1" si="2"/>
        <v/>
      </c>
      <c r="F21" s="151" t="str">
        <f>IF(D21="","",E21*D21+SUM(D$16:D20))</f>
        <v/>
      </c>
      <c r="G21" s="145" t="str">
        <f t="shared" si="3"/>
        <v/>
      </c>
      <c r="H21" s="246"/>
      <c r="I21" s="108"/>
      <c r="J21" s="145" t="s">
        <v>255</v>
      </c>
      <c r="K21" s="145">
        <v>5</v>
      </c>
      <c r="L21" s="151" t="str">
        <f t="shared" si="0"/>
        <v/>
      </c>
      <c r="M21" s="152" t="str">
        <f t="shared" ca="1" si="4"/>
        <v/>
      </c>
      <c r="N21" s="151" t="str">
        <f>IF(L21="","",M21*L21+SUM(L$16:L20))</f>
        <v/>
      </c>
      <c r="O21" s="145" t="str">
        <f t="shared" si="5"/>
        <v/>
      </c>
    </row>
    <row r="22" spans="1:15">
      <c r="A22" s="108"/>
      <c r="B22" s="145" t="s">
        <v>255</v>
      </c>
      <c r="C22" s="145">
        <v>6</v>
      </c>
      <c r="D22" s="151" t="str">
        <f t="shared" si="1"/>
        <v/>
      </c>
      <c r="E22" s="152" t="str">
        <f t="shared" ca="1" si="2"/>
        <v/>
      </c>
      <c r="F22" s="151" t="str">
        <f>IF(D22="","",E22*D22+SUM(D$16:D21))</f>
        <v/>
      </c>
      <c r="G22" s="145" t="str">
        <f t="shared" si="3"/>
        <v/>
      </c>
      <c r="H22" s="246"/>
      <c r="I22" s="108"/>
      <c r="J22" s="145" t="s">
        <v>255</v>
      </c>
      <c r="K22" s="145">
        <v>6</v>
      </c>
      <c r="L22" s="151" t="str">
        <f t="shared" si="0"/>
        <v/>
      </c>
      <c r="M22" s="152" t="str">
        <f t="shared" ca="1" si="4"/>
        <v/>
      </c>
      <c r="N22" s="151" t="str">
        <f>IF(L22="","",M22*L22+SUM(L$16:L21))</f>
        <v/>
      </c>
      <c r="O22" s="145" t="str">
        <f t="shared" si="5"/>
        <v/>
      </c>
    </row>
    <row r="23" spans="1:15">
      <c r="A23" s="108"/>
      <c r="B23" s="145" t="s">
        <v>255</v>
      </c>
      <c r="C23" s="145">
        <v>7</v>
      </c>
      <c r="D23" s="151" t="str">
        <f t="shared" si="1"/>
        <v/>
      </c>
      <c r="E23" s="152" t="str">
        <f t="shared" ca="1" si="2"/>
        <v/>
      </c>
      <c r="F23" s="151" t="str">
        <f>IF(D23="","",E23*D23+SUM(D$16:D22))</f>
        <v/>
      </c>
      <c r="G23" s="145" t="str">
        <f t="shared" si="3"/>
        <v/>
      </c>
      <c r="H23" s="246"/>
      <c r="I23" s="108"/>
      <c r="J23" s="145" t="s">
        <v>255</v>
      </c>
      <c r="K23" s="145">
        <v>7</v>
      </c>
      <c r="L23" s="151" t="str">
        <f t="shared" si="0"/>
        <v/>
      </c>
      <c r="M23" s="152" t="str">
        <f t="shared" ca="1" si="4"/>
        <v/>
      </c>
      <c r="N23" s="151" t="str">
        <f>IF(L23="","",M23*L23+SUM(L$16:L22))</f>
        <v/>
      </c>
      <c r="O23" s="145" t="str">
        <f t="shared" si="5"/>
        <v/>
      </c>
    </row>
    <row r="24" spans="1:15">
      <c r="A24" s="108"/>
      <c r="B24" s="145" t="s">
        <v>255</v>
      </c>
      <c r="C24" s="145">
        <v>8</v>
      </c>
      <c r="D24" s="151" t="str">
        <f t="shared" si="1"/>
        <v/>
      </c>
      <c r="E24" s="152" t="str">
        <f t="shared" ca="1" si="2"/>
        <v/>
      </c>
      <c r="F24" s="151" t="str">
        <f>IF(D24="","",E24*D24+SUM(D$16:D23))</f>
        <v/>
      </c>
      <c r="G24" s="145" t="str">
        <f t="shared" si="3"/>
        <v/>
      </c>
      <c r="H24" s="246"/>
      <c r="I24" s="108"/>
      <c r="J24" s="145" t="s">
        <v>255</v>
      </c>
      <c r="K24" s="145">
        <v>8</v>
      </c>
      <c r="L24" s="151" t="str">
        <f t="shared" si="0"/>
        <v/>
      </c>
      <c r="M24" s="152" t="str">
        <f t="shared" ca="1" si="4"/>
        <v/>
      </c>
      <c r="N24" s="151" t="str">
        <f>IF(L24="","",M24*L24+SUM(L$16:L23))</f>
        <v/>
      </c>
      <c r="O24" s="145" t="str">
        <f t="shared" si="5"/>
        <v/>
      </c>
    </row>
    <row r="25" spans="1:15">
      <c r="A25" s="108"/>
      <c r="B25" s="145" t="s">
        <v>255</v>
      </c>
      <c r="C25" s="145">
        <v>9</v>
      </c>
      <c r="D25" s="151" t="str">
        <f t="shared" si="1"/>
        <v/>
      </c>
      <c r="E25" s="152" t="str">
        <f t="shared" ca="1" si="2"/>
        <v/>
      </c>
      <c r="F25" s="151" t="str">
        <f>IF(D25="","",E25*D25+SUM(D$16:D24))</f>
        <v/>
      </c>
      <c r="G25" s="145" t="str">
        <f t="shared" si="3"/>
        <v/>
      </c>
      <c r="H25" s="246"/>
      <c r="I25" s="108"/>
      <c r="J25" s="145" t="s">
        <v>255</v>
      </c>
      <c r="K25" s="145">
        <v>9</v>
      </c>
      <c r="L25" s="151" t="str">
        <f t="shared" si="0"/>
        <v/>
      </c>
      <c r="M25" s="152" t="str">
        <f t="shared" ca="1" si="4"/>
        <v/>
      </c>
      <c r="N25" s="151" t="str">
        <f>IF(L25="","",M25*L25+SUM(L$16:L24))</f>
        <v/>
      </c>
      <c r="O25" s="145" t="str">
        <f t="shared" si="5"/>
        <v/>
      </c>
    </row>
    <row r="26" spans="1:15">
      <c r="A26" s="108"/>
      <c r="B26" s="145" t="s">
        <v>255</v>
      </c>
      <c r="C26" s="145">
        <v>10</v>
      </c>
      <c r="D26" s="151" t="str">
        <f t="shared" si="1"/>
        <v/>
      </c>
      <c r="E26" s="152" t="str">
        <f t="shared" ca="1" si="2"/>
        <v/>
      </c>
      <c r="F26" s="151" t="str">
        <f>IF(D26="","",E26*D26+SUM(D$16:D25))</f>
        <v/>
      </c>
      <c r="G26" s="145" t="str">
        <f t="shared" si="3"/>
        <v/>
      </c>
      <c r="H26" s="246"/>
      <c r="I26" s="108"/>
      <c r="J26" s="145" t="s">
        <v>255</v>
      </c>
      <c r="K26" s="145">
        <v>10</v>
      </c>
      <c r="L26" s="151" t="str">
        <f t="shared" si="0"/>
        <v/>
      </c>
      <c r="M26" s="152" t="str">
        <f t="shared" ca="1" si="4"/>
        <v/>
      </c>
      <c r="N26" s="151" t="str">
        <f>IF(L26="","",M26*L26+SUM(L$16:L25))</f>
        <v/>
      </c>
      <c r="O26" s="145" t="str">
        <f t="shared" si="5"/>
        <v/>
      </c>
    </row>
    <row r="27" spans="1:15">
      <c r="A27" s="108"/>
      <c r="B27" s="145" t="s">
        <v>255</v>
      </c>
      <c r="C27" s="145">
        <v>11</v>
      </c>
      <c r="D27" s="151" t="str">
        <f t="shared" si="1"/>
        <v/>
      </c>
      <c r="E27" s="152" t="str">
        <f t="shared" ca="1" si="2"/>
        <v/>
      </c>
      <c r="F27" s="151" t="str">
        <f>IF(D27="","",E27*D27+SUM(D$16:D26))</f>
        <v/>
      </c>
      <c r="G27" s="145" t="str">
        <f t="shared" si="3"/>
        <v/>
      </c>
      <c r="H27" s="246"/>
      <c r="I27" s="108"/>
      <c r="J27" s="145" t="s">
        <v>255</v>
      </c>
      <c r="K27" s="145">
        <v>11</v>
      </c>
      <c r="L27" s="151" t="str">
        <f t="shared" si="0"/>
        <v/>
      </c>
      <c r="M27" s="152" t="str">
        <f t="shared" ca="1" si="4"/>
        <v/>
      </c>
      <c r="N27" s="151" t="str">
        <f>IF(L27="","",M27*L27+SUM(L$16:L26))</f>
        <v/>
      </c>
      <c r="O27" s="145" t="str">
        <f t="shared" si="5"/>
        <v/>
      </c>
    </row>
    <row r="28" spans="1:15">
      <c r="A28" s="108"/>
      <c r="B28" s="145" t="s">
        <v>255</v>
      </c>
      <c r="C28" s="145">
        <v>12</v>
      </c>
      <c r="D28" s="151" t="str">
        <f t="shared" si="1"/>
        <v/>
      </c>
      <c r="E28" s="152" t="str">
        <f t="shared" ca="1" si="2"/>
        <v/>
      </c>
      <c r="F28" s="151" t="str">
        <f>IF(D28="","",E28*D28+SUM(D$16:D27))</f>
        <v/>
      </c>
      <c r="G28" s="145" t="str">
        <f t="shared" si="3"/>
        <v/>
      </c>
      <c r="H28" s="246"/>
      <c r="I28" s="108"/>
      <c r="J28" s="145" t="s">
        <v>255</v>
      </c>
      <c r="K28" s="145">
        <v>12</v>
      </c>
      <c r="L28" s="151" t="str">
        <f t="shared" si="0"/>
        <v/>
      </c>
      <c r="M28" s="152" t="str">
        <f t="shared" ca="1" si="4"/>
        <v/>
      </c>
      <c r="N28" s="151" t="str">
        <f>IF(L28="","",M28*L28+SUM(L$16:L27))</f>
        <v/>
      </c>
      <c r="O28" s="145" t="str">
        <f t="shared" si="5"/>
        <v/>
      </c>
    </row>
    <row r="29" spans="1:15">
      <c r="A29" s="108"/>
      <c r="B29" s="145" t="s">
        <v>255</v>
      </c>
      <c r="C29" s="145">
        <v>13</v>
      </c>
      <c r="D29" s="151" t="str">
        <f t="shared" si="1"/>
        <v/>
      </c>
      <c r="E29" s="152" t="str">
        <f t="shared" ca="1" si="2"/>
        <v/>
      </c>
      <c r="F29" s="151" t="str">
        <f>IF(D29="","",E29*D29+SUM(D$16:D28))</f>
        <v/>
      </c>
      <c r="G29" s="145" t="str">
        <f t="shared" si="3"/>
        <v/>
      </c>
      <c r="H29" s="246"/>
      <c r="I29" s="108"/>
      <c r="J29" s="145" t="s">
        <v>255</v>
      </c>
      <c r="K29" s="145">
        <v>13</v>
      </c>
      <c r="L29" s="151" t="str">
        <f t="shared" si="0"/>
        <v/>
      </c>
      <c r="M29" s="152" t="str">
        <f t="shared" ca="1" si="4"/>
        <v/>
      </c>
      <c r="N29" s="151" t="str">
        <f>IF(L29="","",M29*L29+SUM(L$16:L28))</f>
        <v/>
      </c>
      <c r="O29" s="145" t="str">
        <f t="shared" si="5"/>
        <v/>
      </c>
    </row>
    <row r="30" spans="1:15">
      <c r="A30" s="108"/>
      <c r="B30" s="145" t="s">
        <v>255</v>
      </c>
      <c r="C30" s="145">
        <v>14</v>
      </c>
      <c r="D30" s="151" t="str">
        <f t="shared" si="1"/>
        <v/>
      </c>
      <c r="E30" s="152" t="str">
        <f t="shared" ca="1" si="2"/>
        <v/>
      </c>
      <c r="F30" s="151" t="str">
        <f>IF(D30="","",E30*D30+SUM(D$16:D29))</f>
        <v/>
      </c>
      <c r="G30" s="145" t="str">
        <f t="shared" si="3"/>
        <v/>
      </c>
      <c r="H30" s="246"/>
      <c r="I30" s="108"/>
      <c r="J30" s="145" t="s">
        <v>255</v>
      </c>
      <c r="K30" s="145">
        <v>14</v>
      </c>
      <c r="L30" s="151" t="str">
        <f t="shared" si="0"/>
        <v/>
      </c>
      <c r="M30" s="152" t="str">
        <f t="shared" ca="1" si="4"/>
        <v/>
      </c>
      <c r="N30" s="151" t="str">
        <f>IF(L30="","",M30*L30+SUM(L$16:L29))</f>
        <v/>
      </c>
      <c r="O30" s="145" t="str">
        <f t="shared" si="5"/>
        <v/>
      </c>
    </row>
    <row r="31" spans="1:15">
      <c r="A31" s="108"/>
      <c r="B31" s="145" t="s">
        <v>255</v>
      </c>
      <c r="C31" s="145">
        <v>15</v>
      </c>
      <c r="D31" s="151" t="str">
        <f t="shared" si="1"/>
        <v/>
      </c>
      <c r="E31" s="152" t="str">
        <f t="shared" ca="1" si="2"/>
        <v/>
      </c>
      <c r="F31" s="151" t="str">
        <f>IF(D31="","",E31*D31+SUM(D$16:D30))</f>
        <v/>
      </c>
      <c r="G31" s="145" t="str">
        <f t="shared" si="3"/>
        <v/>
      </c>
      <c r="H31" s="246"/>
      <c r="I31" s="108"/>
      <c r="J31" s="145" t="s">
        <v>255</v>
      </c>
      <c r="K31" s="145">
        <v>15</v>
      </c>
      <c r="L31" s="151" t="str">
        <f t="shared" si="0"/>
        <v/>
      </c>
      <c r="M31" s="152" t="str">
        <f t="shared" ca="1" si="4"/>
        <v/>
      </c>
      <c r="N31" s="151" t="str">
        <f>IF(L31="","",M31*L31+SUM(L$16:L30))</f>
        <v/>
      </c>
      <c r="O31" s="145" t="str">
        <f t="shared" si="5"/>
        <v/>
      </c>
    </row>
    <row r="32" spans="1:15">
      <c r="A32" s="108"/>
      <c r="B32" s="145" t="s">
        <v>255</v>
      </c>
      <c r="C32" s="145">
        <v>16</v>
      </c>
      <c r="D32" s="151" t="str">
        <f t="shared" si="1"/>
        <v/>
      </c>
      <c r="E32" s="152" t="str">
        <f t="shared" ca="1" si="2"/>
        <v/>
      </c>
      <c r="F32" s="151" t="str">
        <f>IF(D32="","",E32*D32+SUM(D$16:D31))</f>
        <v/>
      </c>
      <c r="G32" s="145" t="str">
        <f t="shared" si="3"/>
        <v/>
      </c>
      <c r="H32" s="246"/>
      <c r="I32" s="108"/>
      <c r="J32" s="145" t="s">
        <v>255</v>
      </c>
      <c r="K32" s="145">
        <v>16</v>
      </c>
      <c r="L32" s="151" t="str">
        <f t="shared" si="0"/>
        <v/>
      </c>
      <c r="M32" s="152" t="str">
        <f t="shared" ca="1" si="4"/>
        <v/>
      </c>
      <c r="N32" s="151" t="str">
        <f>IF(L32="","",M32*L32+SUM(L$16:L31))</f>
        <v/>
      </c>
      <c r="O32" s="145" t="str">
        <f t="shared" si="5"/>
        <v/>
      </c>
    </row>
    <row r="33" spans="1:15">
      <c r="A33" s="108"/>
      <c r="B33" s="145" t="s">
        <v>255</v>
      </c>
      <c r="C33" s="145">
        <v>17</v>
      </c>
      <c r="D33" s="151" t="str">
        <f t="shared" si="1"/>
        <v/>
      </c>
      <c r="E33" s="152" t="str">
        <f t="shared" ca="1" si="2"/>
        <v/>
      </c>
      <c r="F33" s="151" t="str">
        <f>IF(D33="","",E33*D33+SUM(D$16:D32))</f>
        <v/>
      </c>
      <c r="G33" s="145" t="str">
        <f t="shared" si="3"/>
        <v/>
      </c>
      <c r="H33" s="246"/>
      <c r="I33" s="108"/>
      <c r="J33" s="145" t="s">
        <v>255</v>
      </c>
      <c r="K33" s="145">
        <v>17</v>
      </c>
      <c r="L33" s="151" t="str">
        <f t="shared" si="0"/>
        <v/>
      </c>
      <c r="M33" s="152" t="str">
        <f t="shared" ca="1" si="4"/>
        <v/>
      </c>
      <c r="N33" s="151" t="str">
        <f>IF(L33="","",M33*L33+SUM(L$16:L32))</f>
        <v/>
      </c>
      <c r="O33" s="145" t="str">
        <f t="shared" si="5"/>
        <v/>
      </c>
    </row>
    <row r="34" spans="1:15">
      <c r="A34" s="108"/>
      <c r="B34" s="145" t="s">
        <v>255</v>
      </c>
      <c r="C34" s="145">
        <v>18</v>
      </c>
      <c r="D34" s="151" t="str">
        <f t="shared" si="1"/>
        <v/>
      </c>
      <c r="E34" s="152" t="str">
        <f t="shared" ca="1" si="2"/>
        <v/>
      </c>
      <c r="F34" s="151" t="str">
        <f>IF(D34="","",E34*D34+SUM(D$16:D33))</f>
        <v/>
      </c>
      <c r="G34" s="145" t="str">
        <f t="shared" si="3"/>
        <v/>
      </c>
      <c r="H34" s="246"/>
      <c r="I34" s="108"/>
      <c r="J34" s="145" t="s">
        <v>255</v>
      </c>
      <c r="K34" s="145">
        <v>18</v>
      </c>
      <c r="L34" s="151" t="str">
        <f t="shared" si="0"/>
        <v/>
      </c>
      <c r="M34" s="152" t="str">
        <f t="shared" ca="1" si="4"/>
        <v/>
      </c>
      <c r="N34" s="151" t="str">
        <f>IF(L34="","",M34*L34+SUM(L$16:L33))</f>
        <v/>
      </c>
      <c r="O34" s="145" t="str">
        <f t="shared" si="5"/>
        <v/>
      </c>
    </row>
    <row r="35" spans="1:15">
      <c r="A35" s="108"/>
      <c r="B35" s="145" t="s">
        <v>255</v>
      </c>
      <c r="C35" s="145">
        <v>19</v>
      </c>
      <c r="D35" s="151" t="str">
        <f t="shared" si="1"/>
        <v/>
      </c>
      <c r="E35" s="152" t="str">
        <f t="shared" ca="1" si="2"/>
        <v/>
      </c>
      <c r="F35" s="151" t="str">
        <f>IF(D35="","",E35*D35+SUM(D$16:D34))</f>
        <v/>
      </c>
      <c r="G35" s="145" t="str">
        <f t="shared" si="3"/>
        <v/>
      </c>
      <c r="H35" s="246"/>
      <c r="I35" s="108"/>
      <c r="J35" s="145" t="s">
        <v>255</v>
      </c>
      <c r="K35" s="145">
        <v>19</v>
      </c>
      <c r="L35" s="151" t="str">
        <f t="shared" si="0"/>
        <v/>
      </c>
      <c r="M35" s="152" t="str">
        <f t="shared" ca="1" si="4"/>
        <v/>
      </c>
      <c r="N35" s="151" t="str">
        <f>IF(L35="","",M35*L35+SUM(L$16:L34))</f>
        <v/>
      </c>
      <c r="O35" s="145" t="str">
        <f t="shared" si="5"/>
        <v/>
      </c>
    </row>
    <row r="36" spans="1:15">
      <c r="A36" s="153"/>
      <c r="B36" s="145" t="s">
        <v>255</v>
      </c>
      <c r="C36" s="145">
        <v>20</v>
      </c>
      <c r="D36" s="151" t="str">
        <f t="shared" si="1"/>
        <v/>
      </c>
      <c r="E36" s="152" t="str">
        <f t="shared" ca="1" si="2"/>
        <v/>
      </c>
      <c r="F36" s="151" t="str">
        <f>IF(D36="","",E36*D36+SUM(D$16:D35))</f>
        <v/>
      </c>
      <c r="G36" s="145" t="str">
        <f t="shared" si="3"/>
        <v/>
      </c>
      <c r="H36" s="246"/>
      <c r="I36" s="153"/>
      <c r="J36" s="145" t="s">
        <v>255</v>
      </c>
      <c r="K36" s="145">
        <v>20</v>
      </c>
      <c r="L36" s="151" t="str">
        <f t="shared" si="0"/>
        <v/>
      </c>
      <c r="M36" s="152" t="str">
        <f t="shared" ca="1" si="4"/>
        <v/>
      </c>
      <c r="N36" s="151" t="str">
        <f>IF(L36="","",M36*L36+SUM(L$16:L35))</f>
        <v/>
      </c>
      <c r="O36" s="145" t="str">
        <f t="shared" si="5"/>
        <v/>
      </c>
    </row>
    <row r="40" spans="1:15">
      <c r="A40" s="246"/>
      <c r="B40" s="246"/>
      <c r="C40" s="246"/>
      <c r="D40" s="246"/>
      <c r="E40" s="246"/>
      <c r="F40" s="246" t="s">
        <v>263</v>
      </c>
      <c r="G40" s="246"/>
      <c r="H40" s="246"/>
      <c r="I40" s="246"/>
      <c r="J40" s="246"/>
      <c r="K40" s="246"/>
      <c r="L40" s="246"/>
      <c r="M40" s="246"/>
      <c r="N40" s="246"/>
      <c r="O40" s="246"/>
    </row>
  </sheetData>
  <sheetProtection password="CFD9" sheet="1" objects="1" scenarios="1"/>
  <mergeCells count="1">
    <mergeCell ref="A4:O4"/>
  </mergeCells>
  <phoneticPr fontId="0" type="noConversion"/>
  <pageMargins left="0.41" right="0.36" top="1" bottom="1" header="0.5" footer="0.5"/>
  <pageSetup scale="91" orientation="landscape" r:id="rId1"/>
  <headerFooter alignWithMargins="0"/>
  <drawing r:id="rId2"/>
  <legacyDrawing r:id="rId3"/>
  <controls>
    <mc:AlternateContent xmlns:mc="http://schemas.openxmlformats.org/markup-compatibility/2006">
      <mc:Choice Requires="x14">
        <control shapeId="113669" r:id="rId6" name="CommandButton1">
          <controlPr defaultSize="0" autoLine="0" r:id="rId7">
            <anchor moveWithCells="1">
              <from>
                <xdr:col>4</xdr:col>
                <xdr:colOff>571500</xdr:colOff>
                <xdr:row>9</xdr:row>
                <xdr:rowOff>152400</xdr:rowOff>
              </from>
              <to>
                <xdr:col>6</xdr:col>
                <xdr:colOff>171450</xdr:colOff>
                <xdr:row>12</xdr:row>
                <xdr:rowOff>0</xdr:rowOff>
              </to>
            </anchor>
          </controlPr>
        </control>
      </mc:Choice>
      <mc:Fallback>
        <control shapeId="113669" r:id="rId6" name="CommandButton1"/>
      </mc:Fallback>
    </mc:AlternateContent>
    <mc:AlternateContent xmlns:mc="http://schemas.openxmlformats.org/markup-compatibility/2006">
      <mc:Choice Requires="x14">
        <control shapeId="113670" r:id="rId4" name="CommandButton2">
          <controlPr defaultSize="0" autoLine="0" autoPict="0" r:id="rId5">
            <anchor moveWithCells="1">
              <from>
                <xdr:col>12</xdr:col>
                <xdr:colOff>581025</xdr:colOff>
                <xdr:row>9</xdr:row>
                <xdr:rowOff>114300</xdr:rowOff>
              </from>
              <to>
                <xdr:col>14</xdr:col>
                <xdr:colOff>228600</xdr:colOff>
                <xdr:row>11</xdr:row>
                <xdr:rowOff>152400</xdr:rowOff>
              </to>
            </anchor>
          </controlPr>
        </control>
      </mc:Choice>
      <mc:Fallback>
        <control shapeId="113670" r:id="rId4" name="CommandButton2"/>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54"/>
  <dimension ref="A1:N87"/>
  <sheetViews>
    <sheetView showGridLines="0" showRowColHeaders="0" topLeftCell="A5" zoomScale="110" zoomScaleNormal="100" workbookViewId="0">
      <selection activeCell="C6" sqref="C6:E6"/>
    </sheetView>
  </sheetViews>
  <sheetFormatPr defaultRowHeight="12.75"/>
  <cols>
    <col min="1" max="1" width="0.85546875" customWidth="1"/>
    <col min="4" max="5" width="9.28515625" bestFit="1" customWidth="1"/>
    <col min="7" max="7" width="9.28515625" bestFit="1" customWidth="1"/>
    <col min="8" max="8" width="10.140625" bestFit="1" customWidth="1"/>
    <col min="9" max="11" width="9.28515625" bestFit="1" customWidth="1"/>
    <col min="12" max="12" width="0.85546875" customWidth="1"/>
    <col min="14" max="14" width="0" hidden="1" customWidth="1"/>
  </cols>
  <sheetData>
    <row r="1" spans="1:14" ht="18.75">
      <c r="A1" s="155" t="s">
        <v>264</v>
      </c>
      <c r="B1" s="156"/>
      <c r="C1" s="542" t="s">
        <v>265</v>
      </c>
      <c r="D1" s="542"/>
      <c r="E1" s="542"/>
      <c r="F1" s="542"/>
      <c r="G1" s="542"/>
      <c r="H1" s="542"/>
      <c r="I1" s="542"/>
      <c r="J1" s="542"/>
      <c r="K1" s="542"/>
      <c r="L1" s="157"/>
      <c r="M1" s="158"/>
      <c r="N1" s="246" t="s">
        <v>266</v>
      </c>
    </row>
    <row r="2" spans="1:14" ht="18.75">
      <c r="A2" s="159"/>
      <c r="B2" s="543" t="s">
        <v>267</v>
      </c>
      <c r="C2" s="543"/>
      <c r="D2" s="543"/>
      <c r="E2" s="543"/>
      <c r="F2" s="543"/>
      <c r="G2" s="543"/>
      <c r="H2" s="543"/>
      <c r="I2" s="543"/>
      <c r="J2" s="543"/>
      <c r="K2" s="543"/>
      <c r="L2" s="160"/>
      <c r="M2" s="158"/>
      <c r="N2" s="246" t="s">
        <v>268</v>
      </c>
    </row>
    <row r="3" spans="1:14" ht="15.75">
      <c r="A3" s="161"/>
      <c r="B3" s="162" t="s">
        <v>269</v>
      </c>
      <c r="C3" s="162"/>
      <c r="D3" s="162"/>
      <c r="E3" s="162"/>
      <c r="F3" s="162"/>
      <c r="G3" s="162"/>
      <c r="H3" s="162"/>
      <c r="I3" s="162"/>
      <c r="J3" s="162"/>
      <c r="K3" s="162"/>
      <c r="L3" s="163"/>
      <c r="M3" s="158"/>
      <c r="N3" s="246" t="s">
        <v>270</v>
      </c>
    </row>
    <row r="4" spans="1:14" ht="15.75">
      <c r="A4" s="158" t="s">
        <v>271</v>
      </c>
      <c r="B4" s="164"/>
      <c r="C4" s="164"/>
      <c r="D4" s="164"/>
      <c r="E4" s="164"/>
      <c r="F4" s="164"/>
      <c r="G4" s="164"/>
      <c r="H4" s="164"/>
      <c r="I4" s="164"/>
      <c r="J4" s="164"/>
      <c r="K4" s="164"/>
      <c r="L4" s="158"/>
      <c r="M4" s="158"/>
      <c r="N4" s="246" t="s">
        <v>272</v>
      </c>
    </row>
    <row r="5" spans="1:14" ht="15.75">
      <c r="A5" s="165"/>
      <c r="B5" s="166"/>
      <c r="C5" s="166"/>
      <c r="D5" s="166"/>
      <c r="E5" s="166"/>
      <c r="F5" s="166"/>
      <c r="G5" s="166"/>
      <c r="H5" s="166"/>
      <c r="I5" s="166"/>
      <c r="J5" s="166"/>
      <c r="K5" s="166"/>
      <c r="L5" s="167"/>
      <c r="M5" s="158"/>
      <c r="N5" s="246"/>
    </row>
    <row r="6" spans="1:14" ht="15.75">
      <c r="A6" s="168"/>
      <c r="B6" s="239" t="s">
        <v>223</v>
      </c>
      <c r="C6" s="544">
        <f>'Project Info'!C9:E9</f>
        <v>0</v>
      </c>
      <c r="D6" s="544"/>
      <c r="E6" s="544"/>
      <c r="F6" s="164"/>
      <c r="G6" s="239" t="s">
        <v>21</v>
      </c>
      <c r="H6" s="169">
        <f ca="1">TODAY()</f>
        <v>45377</v>
      </c>
      <c r="I6" s="164"/>
      <c r="J6" s="239" t="s">
        <v>273</v>
      </c>
      <c r="K6" s="262"/>
      <c r="L6" s="170"/>
      <c r="M6" s="158"/>
      <c r="N6" s="246"/>
    </row>
    <row r="7" spans="1:14">
      <c r="A7" s="168"/>
      <c r="B7" s="171"/>
      <c r="C7" s="158"/>
      <c r="D7" s="158"/>
      <c r="E7" s="158"/>
      <c r="F7" s="158"/>
      <c r="G7" s="158"/>
      <c r="H7" s="158"/>
      <c r="I7" s="158"/>
      <c r="J7" s="158"/>
      <c r="K7" s="158"/>
      <c r="L7" s="170"/>
      <c r="M7" s="158"/>
      <c r="N7" s="246"/>
    </row>
    <row r="8" spans="1:14" ht="15.75">
      <c r="A8" s="168"/>
      <c r="B8" s="239" t="s">
        <v>274</v>
      </c>
      <c r="C8" s="544">
        <f>'Project Info'!C10:D10</f>
        <v>0</v>
      </c>
      <c r="D8" s="544"/>
      <c r="E8" s="544"/>
      <c r="F8" s="158"/>
      <c r="G8" s="239" t="s">
        <v>275</v>
      </c>
      <c r="H8" s="262" t="s">
        <v>268</v>
      </c>
      <c r="I8" s="158"/>
      <c r="J8" s="239" t="s">
        <v>227</v>
      </c>
      <c r="K8" s="262"/>
      <c r="L8" s="170"/>
      <c r="M8" s="158"/>
      <c r="N8" s="246"/>
    </row>
    <row r="9" spans="1:14">
      <c r="A9" s="168"/>
      <c r="B9" s="171"/>
      <c r="C9" s="158"/>
      <c r="D9" s="172"/>
      <c r="E9" s="173"/>
      <c r="F9" s="158"/>
      <c r="G9" s="158"/>
      <c r="H9" s="158"/>
      <c r="I9" s="158"/>
      <c r="J9" s="158"/>
      <c r="K9" s="158"/>
      <c r="L9" s="170"/>
      <c r="M9" s="158"/>
      <c r="N9" s="246"/>
    </row>
    <row r="10" spans="1:14" ht="15.75">
      <c r="A10" s="168"/>
      <c r="B10" s="239" t="s">
        <v>276</v>
      </c>
      <c r="C10" s="544">
        <f>'Project Info'!C11:D11</f>
        <v>0</v>
      </c>
      <c r="D10" s="544"/>
      <c r="E10" s="544"/>
      <c r="F10" s="158"/>
      <c r="G10" s="239" t="s">
        <v>277</v>
      </c>
      <c r="H10" s="174">
        <f>IF(H8="B",0.488,IF(H8="A",0.464,IF(H8="AA",0.444,IF(H8="T",0.559,(H12*8.33)/(H19+H20)))))</f>
        <v>0.44400000000000001</v>
      </c>
      <c r="I10" s="158"/>
      <c r="J10" s="239" t="s">
        <v>278</v>
      </c>
      <c r="K10" s="262"/>
      <c r="L10" s="170"/>
      <c r="M10" s="158"/>
      <c r="N10" s="246"/>
    </row>
    <row r="11" spans="1:14" ht="15.75">
      <c r="A11" s="168"/>
      <c r="B11" s="158"/>
      <c r="C11" s="158"/>
      <c r="D11" s="158"/>
      <c r="E11" s="158"/>
      <c r="F11" s="158"/>
      <c r="G11" s="158"/>
      <c r="H11" s="158"/>
      <c r="I11" s="158"/>
      <c r="J11" s="239"/>
      <c r="K11" s="158"/>
      <c r="L11" s="170"/>
      <c r="M11" s="158"/>
      <c r="N11" s="246"/>
    </row>
    <row r="12" spans="1:14" ht="15.75">
      <c r="A12" s="168"/>
      <c r="B12" s="239" t="s">
        <v>224</v>
      </c>
      <c r="C12" s="544"/>
      <c r="D12" s="544"/>
      <c r="E12" s="544"/>
      <c r="F12" s="158"/>
      <c r="G12" s="239" t="s">
        <v>279</v>
      </c>
      <c r="H12" s="175"/>
      <c r="I12" s="176" t="s">
        <v>280</v>
      </c>
      <c r="J12" s="239" t="s">
        <v>225</v>
      </c>
      <c r="K12" s="262"/>
      <c r="L12" s="170"/>
      <c r="M12" s="158"/>
      <c r="N12" s="246"/>
    </row>
    <row r="13" spans="1:14" ht="15.75">
      <c r="A13" s="177"/>
      <c r="B13" s="178"/>
      <c r="C13" s="178"/>
      <c r="D13" s="179"/>
      <c r="E13" s="178"/>
      <c r="F13" s="174"/>
      <c r="G13" s="180"/>
      <c r="H13" s="174"/>
      <c r="I13" s="174"/>
      <c r="J13" s="179"/>
      <c r="K13" s="178"/>
      <c r="L13" s="181"/>
      <c r="M13" s="158"/>
      <c r="N13" s="246"/>
    </row>
    <row r="14" spans="1:14" ht="15.75">
      <c r="A14" s="158"/>
      <c r="B14" s="158"/>
      <c r="C14" s="25"/>
      <c r="D14" s="158"/>
      <c r="E14" s="158"/>
      <c r="F14" s="158"/>
      <c r="G14" s="158"/>
      <c r="H14" s="158"/>
      <c r="I14" s="158"/>
      <c r="J14" s="158"/>
      <c r="K14" s="158"/>
      <c r="L14" s="158"/>
      <c r="M14" s="158"/>
      <c r="N14" s="246"/>
    </row>
    <row r="15" spans="1:14" ht="15.75">
      <c r="A15" s="182"/>
      <c r="B15" s="541" t="s">
        <v>281</v>
      </c>
      <c r="C15" s="541"/>
      <c r="D15" s="541"/>
      <c r="E15" s="541"/>
      <c r="F15" s="541"/>
      <c r="G15" s="541"/>
      <c r="H15" s="541"/>
      <c r="I15" s="541"/>
      <c r="J15" s="541"/>
      <c r="K15" s="541"/>
      <c r="L15" s="183"/>
      <c r="M15" s="158"/>
      <c r="N15" s="246"/>
    </row>
    <row r="16" spans="1:14" ht="15.75">
      <c r="A16" s="165"/>
      <c r="B16" s="184"/>
      <c r="C16" s="166"/>
      <c r="D16" s="166"/>
      <c r="E16" s="166"/>
      <c r="F16" s="166"/>
      <c r="G16" s="166"/>
      <c r="H16" s="166"/>
      <c r="I16" s="166"/>
      <c r="J16" s="166"/>
      <c r="K16" s="185"/>
      <c r="L16" s="167"/>
      <c r="M16" s="158"/>
      <c r="N16" s="246"/>
    </row>
    <row r="17" spans="1:13">
      <c r="A17" s="168"/>
      <c r="B17" s="158"/>
      <c r="C17" s="158"/>
      <c r="D17" s="158"/>
      <c r="E17" s="158"/>
      <c r="F17" s="158"/>
      <c r="G17" s="545" t="s">
        <v>282</v>
      </c>
      <c r="H17" s="546"/>
      <c r="I17" s="158"/>
      <c r="J17" s="158"/>
      <c r="K17" s="158"/>
      <c r="L17" s="170"/>
      <c r="M17" s="158"/>
    </row>
    <row r="18" spans="1:13">
      <c r="A18" s="168"/>
      <c r="B18" s="158"/>
      <c r="C18" s="158"/>
      <c r="D18" s="158"/>
      <c r="E18" s="158"/>
      <c r="F18" s="158"/>
      <c r="G18" s="186" t="s">
        <v>283</v>
      </c>
      <c r="H18" s="187" t="s">
        <v>284</v>
      </c>
      <c r="I18" s="188" t="s">
        <v>285</v>
      </c>
      <c r="J18" s="158"/>
      <c r="K18" s="158"/>
      <c r="L18" s="170"/>
      <c r="M18" s="158"/>
    </row>
    <row r="19" spans="1:13">
      <c r="A19" s="168"/>
      <c r="B19" s="158"/>
      <c r="C19" s="158"/>
      <c r="D19" s="189" t="s">
        <v>286</v>
      </c>
      <c r="E19" s="184"/>
      <c r="F19" s="184"/>
      <c r="G19" s="190" t="s">
        <v>287</v>
      </c>
      <c r="H19" s="191"/>
      <c r="I19" s="192" t="s">
        <v>287</v>
      </c>
      <c r="J19" s="158"/>
      <c r="K19" s="158"/>
      <c r="L19" s="170"/>
      <c r="M19" s="158"/>
    </row>
    <row r="20" spans="1:13">
      <c r="A20" s="168"/>
      <c r="B20" s="158"/>
      <c r="C20" s="158"/>
      <c r="D20" s="193" t="s">
        <v>288</v>
      </c>
      <c r="E20" s="158"/>
      <c r="F20" s="158"/>
      <c r="G20" s="190" t="s">
        <v>287</v>
      </c>
      <c r="H20" s="191"/>
      <c r="I20" s="192" t="s">
        <v>287</v>
      </c>
      <c r="J20" s="158"/>
      <c r="K20" s="158"/>
      <c r="L20" s="170"/>
      <c r="M20" s="158"/>
    </row>
    <row r="21" spans="1:13">
      <c r="A21" s="168"/>
      <c r="B21" s="158"/>
      <c r="C21" s="158"/>
      <c r="D21" s="193" t="s">
        <v>289</v>
      </c>
      <c r="E21" s="158"/>
      <c r="F21" s="158"/>
      <c r="G21" s="191"/>
      <c r="H21" s="191"/>
      <c r="I21" s="194">
        <f>H21/(1+G21)</f>
        <v>0</v>
      </c>
      <c r="J21" s="158"/>
      <c r="K21" s="158"/>
      <c r="L21" s="170"/>
      <c r="M21" s="158"/>
    </row>
    <row r="22" spans="1:13">
      <c r="A22" s="168"/>
      <c r="B22" s="158"/>
      <c r="C22" s="158"/>
      <c r="D22" s="193" t="s">
        <v>290</v>
      </c>
      <c r="E22" s="158"/>
      <c r="F22" s="158"/>
      <c r="G22" s="191"/>
      <c r="H22" s="191"/>
      <c r="I22" s="194">
        <f>H22/(1+G22)</f>
        <v>0</v>
      </c>
      <c r="J22" s="158"/>
      <c r="K22" s="158"/>
      <c r="L22" s="170"/>
      <c r="M22" s="158"/>
    </row>
    <row r="23" spans="1:13">
      <c r="A23" s="168"/>
      <c r="B23" s="158"/>
      <c r="C23" s="158"/>
      <c r="D23" s="193" t="s">
        <v>291</v>
      </c>
      <c r="E23" s="158"/>
      <c r="F23" s="158"/>
      <c r="G23" s="191"/>
      <c r="H23" s="191"/>
      <c r="I23" s="194">
        <f>H23/(1+G23)</f>
        <v>0</v>
      </c>
      <c r="J23" s="158"/>
      <c r="K23" s="158"/>
      <c r="L23" s="170"/>
      <c r="M23" s="158"/>
    </row>
    <row r="24" spans="1:13">
      <c r="A24" s="168"/>
      <c r="B24" s="158"/>
      <c r="C24" s="158"/>
      <c r="D24" s="195" t="s">
        <v>292</v>
      </c>
      <c r="E24" s="178"/>
      <c r="F24" s="178"/>
      <c r="G24" s="191"/>
      <c r="H24" s="191"/>
      <c r="I24" s="194">
        <f>H24/(1+G24)</f>
        <v>0</v>
      </c>
      <c r="J24" s="158"/>
      <c r="K24" s="158"/>
      <c r="L24" s="170"/>
      <c r="M24" s="158"/>
    </row>
    <row r="25" spans="1:13">
      <c r="A25" s="168"/>
      <c r="B25" s="158"/>
      <c r="C25" s="158"/>
      <c r="D25" s="196"/>
      <c r="E25" s="158"/>
      <c r="F25" s="158"/>
      <c r="G25" s="158"/>
      <c r="H25" s="158"/>
      <c r="I25" s="171"/>
      <c r="J25" s="158"/>
      <c r="K25" s="158"/>
      <c r="L25" s="170"/>
      <c r="M25" s="158"/>
    </row>
    <row r="26" spans="1:13" ht="15.75">
      <c r="A26" s="197"/>
      <c r="B26" s="198"/>
      <c r="C26" s="198"/>
      <c r="D26" s="199" t="s">
        <v>293</v>
      </c>
      <c r="E26" s="200"/>
      <c r="F26" s="200"/>
      <c r="G26" s="200"/>
      <c r="H26" s="200"/>
      <c r="I26" s="201"/>
      <c r="J26" s="202" t="s">
        <v>294</v>
      </c>
      <c r="K26" s="198"/>
      <c r="L26" s="203"/>
      <c r="M26" s="198"/>
    </row>
    <row r="27" spans="1:13" ht="15.75">
      <c r="A27" s="197"/>
      <c r="B27" s="198"/>
      <c r="C27" s="198"/>
      <c r="D27" s="204" t="s">
        <v>295</v>
      </c>
      <c r="E27" s="205"/>
      <c r="F27" s="205"/>
      <c r="G27" s="205"/>
      <c r="H27" s="205"/>
      <c r="I27" s="206"/>
      <c r="J27" s="202" t="s">
        <v>296</v>
      </c>
      <c r="K27" s="198"/>
      <c r="L27" s="203"/>
      <c r="M27" s="198"/>
    </row>
    <row r="28" spans="1:13">
      <c r="A28" s="168"/>
      <c r="B28" s="158"/>
      <c r="C28" s="158"/>
      <c r="D28" s="158"/>
      <c r="E28" s="158"/>
      <c r="F28" s="158"/>
      <c r="G28" s="158"/>
      <c r="H28" s="158"/>
      <c r="I28" s="158"/>
      <c r="J28" s="158"/>
      <c r="K28" s="158"/>
      <c r="L28" s="170"/>
      <c r="M28" s="158"/>
    </row>
    <row r="29" spans="1:13" ht="15.75">
      <c r="A29" s="197"/>
      <c r="B29" s="198"/>
      <c r="C29" s="198"/>
      <c r="D29" s="207" t="s">
        <v>297</v>
      </c>
      <c r="E29" s="208" t="e">
        <f>(I21+I22+I23+I24)/(H19+H20)</f>
        <v>#DIV/0!</v>
      </c>
      <c r="F29" s="198"/>
      <c r="G29" s="207" t="s">
        <v>298</v>
      </c>
      <c r="H29" s="208" t="e">
        <f>(I24)/(I21+I22+I23+I24)</f>
        <v>#DIV/0!</v>
      </c>
      <c r="I29" s="198"/>
      <c r="J29" s="198"/>
      <c r="K29" s="198"/>
      <c r="L29" s="203"/>
      <c r="M29" s="198"/>
    </row>
    <row r="30" spans="1:13">
      <c r="A30" s="177"/>
      <c r="B30" s="178"/>
      <c r="C30" s="178"/>
      <c r="D30" s="178"/>
      <c r="E30" s="178"/>
      <c r="F30" s="178"/>
      <c r="G30" s="178"/>
      <c r="H30" s="178"/>
      <c r="I30" s="178"/>
      <c r="J30" s="178"/>
      <c r="K30" s="178"/>
      <c r="L30" s="181"/>
      <c r="M30" s="158"/>
    </row>
    <row r="31" spans="1:13">
      <c r="A31" s="158"/>
      <c r="B31" s="158"/>
      <c r="C31" s="158"/>
      <c r="D31" s="158"/>
      <c r="E31" s="158"/>
      <c r="F31" s="158"/>
      <c r="G31" s="158"/>
      <c r="H31" s="158"/>
      <c r="I31" s="158"/>
      <c r="J31" s="158"/>
      <c r="K31" s="158"/>
      <c r="L31" s="158"/>
      <c r="M31" s="158"/>
    </row>
    <row r="32" spans="1:13" ht="15.75">
      <c r="A32" s="182"/>
      <c r="B32" s="541" t="s">
        <v>299</v>
      </c>
      <c r="C32" s="541"/>
      <c r="D32" s="541"/>
      <c r="E32" s="541"/>
      <c r="F32" s="541"/>
      <c r="G32" s="541"/>
      <c r="H32" s="541"/>
      <c r="I32" s="541"/>
      <c r="J32" s="541"/>
      <c r="K32" s="541"/>
      <c r="L32" s="183"/>
      <c r="M32" s="158"/>
    </row>
    <row r="33" spans="1:13">
      <c r="A33" s="165"/>
      <c r="B33" s="184"/>
      <c r="C33" s="184"/>
      <c r="D33" s="184"/>
      <c r="E33" s="184"/>
      <c r="F33" s="184"/>
      <c r="G33" s="184"/>
      <c r="H33" s="184"/>
      <c r="I33" s="184"/>
      <c r="J33" s="184"/>
      <c r="K33" s="184"/>
      <c r="L33" s="167"/>
      <c r="M33" s="158"/>
    </row>
    <row r="34" spans="1:13">
      <c r="A34" s="168"/>
      <c r="B34" s="158"/>
      <c r="C34" s="209"/>
      <c r="D34" s="210" t="s">
        <v>300</v>
      </c>
      <c r="E34" s="211" t="s">
        <v>301</v>
      </c>
      <c r="F34" s="212"/>
      <c r="G34" s="213"/>
      <c r="H34" s="213"/>
      <c r="I34" s="213"/>
      <c r="J34" s="214"/>
      <c r="K34" s="158"/>
      <c r="L34" s="170"/>
      <c r="M34" s="158"/>
    </row>
    <row r="35" spans="1:13">
      <c r="A35" s="168"/>
      <c r="B35" s="158"/>
      <c r="C35" s="209"/>
      <c r="D35" s="215" t="s">
        <v>302</v>
      </c>
      <c r="E35" s="216" t="s">
        <v>303</v>
      </c>
      <c r="F35" s="217"/>
      <c r="G35" s="215" t="s">
        <v>304</v>
      </c>
      <c r="H35" s="215" t="s">
        <v>305</v>
      </c>
      <c r="I35" s="215" t="s">
        <v>306</v>
      </c>
      <c r="J35" s="218" t="s">
        <v>307</v>
      </c>
      <c r="K35" s="158"/>
      <c r="L35" s="170"/>
      <c r="M35" s="158"/>
    </row>
    <row r="36" spans="1:13">
      <c r="A36" s="168"/>
      <c r="B36" s="158"/>
      <c r="C36" s="219" t="s">
        <v>308</v>
      </c>
      <c r="D36" s="220" t="s">
        <v>309</v>
      </c>
      <c r="E36" s="537"/>
      <c r="F36" s="537"/>
      <c r="G36" s="261"/>
      <c r="H36" s="221">
        <f>(E36-G36)</f>
        <v>0</v>
      </c>
      <c r="I36" s="190" t="s">
        <v>287</v>
      </c>
      <c r="J36" s="190" t="s">
        <v>287</v>
      </c>
      <c r="K36" s="158"/>
      <c r="L36" s="170"/>
      <c r="M36" s="158"/>
    </row>
    <row r="37" spans="1:13">
      <c r="A37" s="168"/>
      <c r="B37" s="158"/>
      <c r="C37" s="222"/>
      <c r="D37" s="223">
        <v>30</v>
      </c>
      <c r="E37" s="537"/>
      <c r="F37" s="537"/>
      <c r="G37" s="221">
        <f>G36</f>
        <v>0</v>
      </c>
      <c r="H37" s="221">
        <f t="shared" ref="H37:H42" si="0">E37-G37</f>
        <v>0</v>
      </c>
      <c r="I37" s="221">
        <f>E36-E37</f>
        <v>0</v>
      </c>
      <c r="J37" s="221" t="e">
        <f>IF(I37/H36&lt;&gt;0,100*(I37/H37),"0")</f>
        <v>#DIV/0!</v>
      </c>
      <c r="K37" s="158"/>
      <c r="L37" s="170"/>
      <c r="M37" s="158"/>
    </row>
    <row r="38" spans="1:13">
      <c r="A38" s="168"/>
      <c r="B38" s="158"/>
      <c r="C38" s="222"/>
      <c r="D38" s="223">
        <v>40</v>
      </c>
      <c r="E38" s="537"/>
      <c r="F38" s="537"/>
      <c r="G38" s="221">
        <f>G36</f>
        <v>0</v>
      </c>
      <c r="H38" s="221">
        <f t="shared" si="0"/>
        <v>0</v>
      </c>
      <c r="I38" s="221">
        <f>E36-E38</f>
        <v>0</v>
      </c>
      <c r="J38" s="221" t="e">
        <f>IF(((I38-I37)/H37)&lt;&gt;0,100*(I38-I37)/H37,"0")</f>
        <v>#DIV/0!</v>
      </c>
      <c r="K38" s="158"/>
      <c r="L38" s="170"/>
      <c r="M38" s="158"/>
    </row>
    <row r="39" spans="1:13">
      <c r="A39" s="168"/>
      <c r="B39" s="158"/>
      <c r="C39" s="222"/>
      <c r="D39" s="223">
        <v>50</v>
      </c>
      <c r="E39" s="537"/>
      <c r="F39" s="537"/>
      <c r="G39" s="221">
        <f>G36</f>
        <v>0</v>
      </c>
      <c r="H39" s="221">
        <f t="shared" si="0"/>
        <v>0</v>
      </c>
      <c r="I39" s="221">
        <f>E36-E39</f>
        <v>0</v>
      </c>
      <c r="J39" s="221" t="e">
        <f>IF(((I39-I38)/H38)&lt;&gt;0,100*(I39-I38)/H38,"0")</f>
        <v>#DIV/0!</v>
      </c>
      <c r="K39" s="158"/>
      <c r="L39" s="170"/>
      <c r="M39" s="158"/>
    </row>
    <row r="40" spans="1:13">
      <c r="A40" s="168"/>
      <c r="B40" s="158"/>
      <c r="C40" s="222"/>
      <c r="D40" s="223">
        <v>60</v>
      </c>
      <c r="E40" s="537"/>
      <c r="F40" s="537"/>
      <c r="G40" s="221">
        <f>G36</f>
        <v>0</v>
      </c>
      <c r="H40" s="221">
        <f t="shared" si="0"/>
        <v>0</v>
      </c>
      <c r="I40" s="221">
        <f>E36-E40</f>
        <v>0</v>
      </c>
      <c r="J40" s="221" t="e">
        <f>IF(((I40-I39)/H39)&lt;&gt;0,100*(I40-I39)/H39,"0")</f>
        <v>#DIV/0!</v>
      </c>
      <c r="K40" s="158"/>
      <c r="L40" s="170"/>
      <c r="M40" s="158"/>
    </row>
    <row r="41" spans="1:13">
      <c r="A41" s="168"/>
      <c r="B41" s="158"/>
      <c r="C41" s="222"/>
      <c r="D41" s="223">
        <v>70</v>
      </c>
      <c r="E41" s="537"/>
      <c r="F41" s="537"/>
      <c r="G41" s="221">
        <f>G37</f>
        <v>0</v>
      </c>
      <c r="H41" s="221">
        <f t="shared" si="0"/>
        <v>0</v>
      </c>
      <c r="I41" s="221">
        <f>E36-E41</f>
        <v>0</v>
      </c>
      <c r="J41" s="221" t="e">
        <f>IF(((I41-I40)/H40)&lt;&gt;0,100*(I41-I40)/H40,"0")</f>
        <v>#DIV/0!</v>
      </c>
      <c r="K41" s="158"/>
      <c r="L41" s="170"/>
      <c r="M41" s="158"/>
    </row>
    <row r="42" spans="1:13">
      <c r="A42" s="168"/>
      <c r="B42" s="158"/>
      <c r="C42" s="219" t="s">
        <v>310</v>
      </c>
      <c r="D42" s="223">
        <v>80</v>
      </c>
      <c r="E42" s="537"/>
      <c r="F42" s="537"/>
      <c r="G42" s="221">
        <f>G36</f>
        <v>0</v>
      </c>
      <c r="H42" s="221">
        <f t="shared" si="0"/>
        <v>0</v>
      </c>
      <c r="I42" s="221">
        <f>E36-E42</f>
        <v>0</v>
      </c>
      <c r="J42" s="221" t="e">
        <f>IF(((I42-I41)/H41)&lt;&gt;0,100*(I42-I41)/H41,"0")</f>
        <v>#DIV/0!</v>
      </c>
      <c r="K42" s="158"/>
      <c r="L42" s="170"/>
      <c r="M42" s="158"/>
    </row>
    <row r="43" spans="1:13">
      <c r="A43" s="168"/>
      <c r="B43" s="158"/>
      <c r="C43" s="158"/>
      <c r="D43" s="158"/>
      <c r="E43" s="158"/>
      <c r="F43" s="158"/>
      <c r="G43" s="158"/>
      <c r="H43" s="158"/>
      <c r="I43" s="158"/>
      <c r="J43" s="158"/>
      <c r="K43" s="158"/>
      <c r="L43" s="170"/>
      <c r="M43" s="158"/>
    </row>
    <row r="44" spans="1:13" ht="15.75">
      <c r="A44" s="168"/>
      <c r="B44" s="158"/>
      <c r="C44" s="158"/>
      <c r="D44" s="158"/>
      <c r="E44" s="158"/>
      <c r="F44" s="158"/>
      <c r="G44" s="239" t="s">
        <v>311</v>
      </c>
      <c r="H44" s="224" t="e">
        <f>(H36-H42)/H42</f>
        <v>#DIV/0!</v>
      </c>
      <c r="I44" s="158"/>
      <c r="J44" s="158"/>
      <c r="K44" s="158"/>
      <c r="L44" s="170"/>
      <c r="M44" s="158"/>
    </row>
    <row r="45" spans="1:13" ht="13.5" thickBot="1">
      <c r="A45" s="168"/>
      <c r="B45" s="158"/>
      <c r="C45" s="158"/>
      <c r="D45" s="158"/>
      <c r="E45" s="158"/>
      <c r="F45" s="158"/>
      <c r="G45" s="172"/>
      <c r="H45" s="225"/>
      <c r="I45" s="158"/>
      <c r="J45" s="158"/>
      <c r="K45" s="158"/>
      <c r="L45" s="170"/>
      <c r="M45" s="158"/>
    </row>
    <row r="46" spans="1:13" ht="21" thickBot="1">
      <c r="A46" s="168"/>
      <c r="B46" s="158"/>
      <c r="C46" s="158"/>
      <c r="D46" s="158"/>
      <c r="E46" s="226"/>
      <c r="F46" s="226"/>
      <c r="G46" s="226"/>
      <c r="H46" s="227" t="s">
        <v>312</v>
      </c>
      <c r="I46" s="539" t="e">
        <f>((E29+1)*H44)-(E29*(I26*(1-H29)+I27*(H29)))</f>
        <v>#DIV/0!</v>
      </c>
      <c r="J46" s="540"/>
      <c r="K46" s="158"/>
      <c r="L46" s="170"/>
      <c r="M46" s="158"/>
    </row>
    <row r="47" spans="1:13">
      <c r="A47" s="168"/>
      <c r="B47" s="158"/>
      <c r="C47" s="158"/>
      <c r="D47" s="158"/>
      <c r="E47" s="158"/>
      <c r="F47" s="158"/>
      <c r="G47" s="158"/>
      <c r="H47" s="158"/>
      <c r="I47" s="158"/>
      <c r="J47" s="158"/>
      <c r="K47" s="158"/>
      <c r="L47" s="170"/>
      <c r="M47" s="158"/>
    </row>
    <row r="48" spans="1:13">
      <c r="A48" s="168"/>
      <c r="B48" s="158"/>
      <c r="C48" s="158"/>
      <c r="D48" s="158"/>
      <c r="E48" s="158"/>
      <c r="F48" s="172" t="s">
        <v>313</v>
      </c>
      <c r="G48" s="224" t="e">
        <f>I46-H10</f>
        <v>#DIV/0!</v>
      </c>
      <c r="H48" s="158"/>
      <c r="I48" s="158"/>
      <c r="J48" s="158"/>
      <c r="K48" s="158"/>
      <c r="L48" s="170"/>
      <c r="M48" s="158"/>
    </row>
    <row r="49" spans="1:13">
      <c r="A49" s="177"/>
      <c r="B49" s="178"/>
      <c r="C49" s="178"/>
      <c r="D49" s="178"/>
      <c r="E49" s="178"/>
      <c r="F49" s="228"/>
      <c r="G49" s="224"/>
      <c r="H49" s="178"/>
      <c r="I49" s="178"/>
      <c r="J49" s="178"/>
      <c r="K49" s="178"/>
      <c r="L49" s="181"/>
      <c r="M49" s="158"/>
    </row>
    <row r="50" spans="1:13">
      <c r="A50" s="158"/>
      <c r="B50" s="158"/>
      <c r="C50" s="158"/>
      <c r="D50" s="158"/>
      <c r="E50" s="158"/>
      <c r="F50" s="158"/>
      <c r="G50" s="158"/>
      <c r="H50" s="158"/>
      <c r="I50" s="158"/>
      <c r="J50" s="158"/>
      <c r="K50" s="158"/>
      <c r="L50" s="158"/>
      <c r="M50" s="158"/>
    </row>
    <row r="51" spans="1:13" ht="15.75">
      <c r="A51" s="182"/>
      <c r="B51" s="541" t="s">
        <v>314</v>
      </c>
      <c r="C51" s="541"/>
      <c r="D51" s="541"/>
      <c r="E51" s="541"/>
      <c r="F51" s="541"/>
      <c r="G51" s="541"/>
      <c r="H51" s="541"/>
      <c r="I51" s="541"/>
      <c r="J51" s="541"/>
      <c r="K51" s="541"/>
      <c r="L51" s="183"/>
      <c r="M51" s="158"/>
    </row>
    <row r="52" spans="1:13">
      <c r="A52" s="165"/>
      <c r="B52" s="184"/>
      <c r="C52" s="184"/>
      <c r="D52" s="184"/>
      <c r="E52" s="184"/>
      <c r="F52" s="184"/>
      <c r="G52" s="184"/>
      <c r="H52" s="184"/>
      <c r="I52" s="184"/>
      <c r="J52" s="184"/>
      <c r="K52" s="184"/>
      <c r="L52" s="167"/>
      <c r="M52" s="158"/>
    </row>
    <row r="53" spans="1:13">
      <c r="A53" s="168"/>
      <c r="B53" s="158"/>
      <c r="C53" s="158"/>
      <c r="D53" s="171" t="s">
        <v>315</v>
      </c>
      <c r="E53" s="262"/>
      <c r="F53" s="158"/>
      <c r="G53" s="158"/>
      <c r="H53" s="171" t="s">
        <v>316</v>
      </c>
      <c r="I53" s="262"/>
      <c r="J53" s="158"/>
      <c r="K53" s="158"/>
      <c r="L53" s="170"/>
      <c r="M53" s="158"/>
    </row>
    <row r="54" spans="1:13">
      <c r="A54" s="168"/>
      <c r="B54" s="158"/>
      <c r="C54" s="158"/>
      <c r="D54" s="171" t="s">
        <v>317</v>
      </c>
      <c r="E54" s="262"/>
      <c r="F54" s="158"/>
      <c r="G54" s="158"/>
      <c r="H54" s="171" t="s">
        <v>318</v>
      </c>
      <c r="I54" s="262"/>
      <c r="J54" s="158"/>
      <c r="K54" s="158"/>
      <c r="L54" s="170"/>
      <c r="M54" s="158"/>
    </row>
    <row r="55" spans="1:13">
      <c r="A55" s="168"/>
      <c r="B55" s="158"/>
      <c r="C55" s="158"/>
      <c r="D55" s="171" t="s">
        <v>319</v>
      </c>
      <c r="E55" s="262"/>
      <c r="F55" s="158"/>
      <c r="G55" s="158"/>
      <c r="H55" s="158"/>
      <c r="I55" s="158"/>
      <c r="J55" s="158"/>
      <c r="K55" s="158"/>
      <c r="L55" s="170"/>
      <c r="M55" s="158"/>
    </row>
    <row r="56" spans="1:13">
      <c r="A56" s="168"/>
      <c r="B56" s="158"/>
      <c r="C56" s="158"/>
      <c r="D56" s="171" t="s">
        <v>320</v>
      </c>
      <c r="E56" s="262"/>
      <c r="F56" s="158"/>
      <c r="G56" s="158"/>
      <c r="H56" s="171" t="s">
        <v>321</v>
      </c>
      <c r="I56" s="175"/>
      <c r="J56" s="158"/>
      <c r="K56" s="158"/>
      <c r="L56" s="170"/>
      <c r="M56" s="158"/>
    </row>
    <row r="57" spans="1:13">
      <c r="A57" s="177"/>
      <c r="B57" s="178"/>
      <c r="C57" s="178"/>
      <c r="D57" s="178"/>
      <c r="E57" s="178"/>
      <c r="F57" s="178"/>
      <c r="G57" s="178"/>
      <c r="H57" s="178"/>
      <c r="I57" s="178"/>
      <c r="J57" s="178"/>
      <c r="K57" s="178"/>
      <c r="L57" s="181"/>
      <c r="M57" s="158"/>
    </row>
    <row r="58" spans="1:13">
      <c r="A58" s="158"/>
      <c r="B58" s="158"/>
      <c r="C58" s="158"/>
      <c r="D58" s="158"/>
      <c r="E58" s="158"/>
      <c r="F58" s="158"/>
      <c r="G58" s="158"/>
      <c r="H58" s="158"/>
      <c r="I58" s="158"/>
      <c r="J58" s="158"/>
      <c r="K58" s="158"/>
      <c r="L58" s="158"/>
      <c r="M58" s="158"/>
    </row>
    <row r="59" spans="1:13">
      <c r="A59" s="229"/>
      <c r="B59" s="156"/>
      <c r="C59" s="156"/>
      <c r="D59" s="156"/>
      <c r="E59" s="156"/>
      <c r="F59" s="156"/>
      <c r="G59" s="156"/>
      <c r="H59" s="156"/>
      <c r="I59" s="156"/>
      <c r="J59" s="156"/>
      <c r="K59" s="156"/>
      <c r="L59" s="157"/>
      <c r="M59" s="158"/>
    </row>
    <row r="60" spans="1:13">
      <c r="A60" s="161"/>
      <c r="B60" s="230"/>
      <c r="C60" s="230"/>
      <c r="D60" s="230"/>
      <c r="E60" s="230"/>
      <c r="F60" s="230"/>
      <c r="G60" s="230"/>
      <c r="H60" s="230"/>
      <c r="I60" s="230"/>
      <c r="J60" s="230"/>
      <c r="K60" s="230"/>
      <c r="L60" s="163"/>
      <c r="M60" s="158"/>
    </row>
    <row r="61" spans="1:13">
      <c r="A61" s="158"/>
      <c r="B61" s="158"/>
      <c r="C61" s="158"/>
      <c r="D61" s="158"/>
      <c r="E61" s="158"/>
      <c r="F61" s="158"/>
      <c r="G61" s="158"/>
      <c r="H61" s="158"/>
      <c r="I61" s="158"/>
      <c r="J61" s="158"/>
      <c r="K61" s="158"/>
      <c r="L61" s="158"/>
      <c r="M61" s="158"/>
    </row>
    <row r="62" spans="1:13" ht="15.75">
      <c r="A62" s="538" t="s">
        <v>322</v>
      </c>
      <c r="B62" s="538"/>
      <c r="C62" s="538"/>
      <c r="D62" s="538"/>
      <c r="E62" s="538"/>
      <c r="F62" s="538"/>
      <c r="G62" s="538"/>
      <c r="H62" s="538"/>
      <c r="I62" s="538"/>
      <c r="J62" s="538"/>
      <c r="K62" s="538"/>
      <c r="L62" s="158"/>
      <c r="M62" s="158"/>
    </row>
    <row r="63" spans="1:13" ht="15.75">
      <c r="A63" s="263"/>
      <c r="B63" s="246"/>
      <c r="C63" s="246"/>
      <c r="D63" s="246"/>
      <c r="E63" s="246"/>
      <c r="F63" s="246"/>
      <c r="G63" s="246"/>
      <c r="H63" s="158"/>
      <c r="I63" s="158"/>
      <c r="J63" s="158"/>
      <c r="K63" s="158"/>
      <c r="L63" s="158"/>
      <c r="M63" s="158"/>
    </row>
    <row r="64" spans="1:13" ht="15.75">
      <c r="A64" s="538" t="s">
        <v>323</v>
      </c>
      <c r="B64" s="538"/>
      <c r="C64" s="538"/>
      <c r="D64" s="538"/>
      <c r="E64" s="538"/>
      <c r="F64" s="538"/>
      <c r="G64" s="538"/>
      <c r="H64" s="538"/>
      <c r="I64" s="538"/>
      <c r="J64" s="538"/>
      <c r="K64" s="538"/>
      <c r="L64" s="158"/>
      <c r="M64" s="158"/>
    </row>
    <row r="65" spans="1:13" ht="15.75">
      <c r="A65" s="538" t="s">
        <v>324</v>
      </c>
      <c r="B65" s="538"/>
      <c r="C65" s="538"/>
      <c r="D65" s="538"/>
      <c r="E65" s="538"/>
      <c r="F65" s="538"/>
      <c r="G65" s="538"/>
      <c r="H65" s="538"/>
      <c r="I65" s="538"/>
      <c r="J65" s="538"/>
      <c r="K65" s="538"/>
      <c r="L65" s="158"/>
      <c r="M65" s="158"/>
    </row>
    <row r="66" spans="1:13" ht="15.75">
      <c r="A66" s="25"/>
      <c r="B66" s="246"/>
      <c r="C66" s="246"/>
      <c r="D66" s="246"/>
      <c r="E66" s="246"/>
      <c r="F66" s="246"/>
      <c r="G66" s="246"/>
      <c r="H66" s="158"/>
      <c r="I66" s="158"/>
      <c r="J66" s="158"/>
      <c r="K66" s="158"/>
      <c r="L66" s="158"/>
      <c r="M66" s="158"/>
    </row>
    <row r="67" spans="1:13" ht="15.75">
      <c r="A67" s="158"/>
      <c r="B67" s="158"/>
      <c r="C67" s="231" t="s">
        <v>325</v>
      </c>
      <c r="D67" s="158"/>
      <c r="E67" s="246"/>
      <c r="F67" s="246"/>
      <c r="G67" s="246"/>
      <c r="H67" s="246"/>
      <c r="I67" s="246"/>
      <c r="J67" s="246"/>
      <c r="K67" s="158"/>
      <c r="L67" s="158"/>
      <c r="M67" s="158"/>
    </row>
    <row r="68" spans="1:13" ht="15.75">
      <c r="A68" s="158"/>
      <c r="B68" s="158"/>
      <c r="C68" s="231" t="s">
        <v>326</v>
      </c>
      <c r="D68" s="158"/>
      <c r="E68" s="246"/>
      <c r="F68" s="246"/>
      <c r="G68" s="246"/>
      <c r="H68" s="246"/>
      <c r="I68" s="246"/>
      <c r="J68" s="246"/>
      <c r="K68" s="158"/>
      <c r="L68" s="158"/>
      <c r="M68" s="158"/>
    </row>
    <row r="69" spans="1:13" ht="15.75">
      <c r="A69" s="158"/>
      <c r="B69" s="158"/>
      <c r="C69" s="231" t="s">
        <v>327</v>
      </c>
      <c r="D69" s="158"/>
      <c r="E69" s="246"/>
      <c r="F69" s="246"/>
      <c r="G69" s="246"/>
      <c r="H69" s="246"/>
      <c r="I69" s="246"/>
      <c r="J69" s="246"/>
      <c r="K69" s="158"/>
      <c r="L69" s="158"/>
      <c r="M69" s="158"/>
    </row>
    <row r="70" spans="1:13" ht="15.75">
      <c r="A70" s="158"/>
      <c r="B70" s="158"/>
      <c r="C70" s="231" t="s">
        <v>328</v>
      </c>
      <c r="D70" s="158"/>
      <c r="E70" s="246"/>
      <c r="F70" s="246"/>
      <c r="G70" s="246"/>
      <c r="H70" s="246"/>
      <c r="I70" s="246"/>
      <c r="J70" s="246"/>
      <c r="K70" s="158"/>
      <c r="L70" s="158"/>
      <c r="M70" s="158"/>
    </row>
    <row r="71" spans="1:13" ht="15.75">
      <c r="A71" s="158"/>
      <c r="B71" s="158"/>
      <c r="C71" s="231" t="s">
        <v>329</v>
      </c>
      <c r="D71" s="158"/>
      <c r="E71" s="246"/>
      <c r="F71" s="246"/>
      <c r="G71" s="246"/>
      <c r="H71" s="246"/>
      <c r="I71" s="246"/>
      <c r="J71" s="246"/>
      <c r="K71" s="158"/>
      <c r="L71" s="158"/>
      <c r="M71" s="158"/>
    </row>
    <row r="72" spans="1:13" ht="15.75">
      <c r="A72" s="158"/>
      <c r="B72" s="158"/>
      <c r="C72" s="231" t="s">
        <v>330</v>
      </c>
      <c r="D72" s="158"/>
      <c r="E72" s="246"/>
      <c r="F72" s="246"/>
      <c r="G72" s="246"/>
      <c r="H72" s="246"/>
      <c r="I72" s="246"/>
      <c r="J72" s="246"/>
      <c r="K72" s="158"/>
      <c r="L72" s="158"/>
      <c r="M72" s="158"/>
    </row>
    <row r="73" spans="1:13" ht="15.75">
      <c r="A73" s="158"/>
      <c r="B73" s="158"/>
      <c r="C73" s="231" t="s">
        <v>331</v>
      </c>
      <c r="D73" s="158"/>
      <c r="E73" s="246"/>
      <c r="F73" s="246"/>
      <c r="G73" s="246"/>
      <c r="H73" s="246"/>
      <c r="I73" s="246"/>
      <c r="J73" s="246"/>
      <c r="K73" s="158"/>
      <c r="L73" s="158"/>
      <c r="M73" s="158"/>
    </row>
    <row r="74" spans="1:13" ht="15.75">
      <c r="A74" s="158"/>
      <c r="B74" s="158"/>
      <c r="C74" s="231" t="s">
        <v>332</v>
      </c>
      <c r="D74" s="158"/>
      <c r="E74" s="246"/>
      <c r="F74" s="246"/>
      <c r="G74" s="246"/>
      <c r="H74" s="246"/>
      <c r="I74" s="246"/>
      <c r="J74" s="246"/>
      <c r="K74" s="158"/>
      <c r="L74" s="158"/>
      <c r="M74" s="158"/>
    </row>
    <row r="75" spans="1:13" ht="15.75">
      <c r="A75" s="158"/>
      <c r="B75" s="158"/>
      <c r="C75" s="231" t="s">
        <v>333</v>
      </c>
      <c r="D75" s="158"/>
      <c r="E75" s="246"/>
      <c r="F75" s="246"/>
      <c r="G75" s="246"/>
      <c r="H75" s="246"/>
      <c r="I75" s="246"/>
      <c r="J75" s="246"/>
      <c r="K75" s="158"/>
      <c r="L75" s="158"/>
      <c r="M75" s="158"/>
    </row>
    <row r="76" spans="1:13" ht="15.75">
      <c r="A76" s="232"/>
      <c r="B76" s="246"/>
      <c r="C76" s="246"/>
      <c r="D76" s="246"/>
      <c r="E76" s="246"/>
      <c r="F76" s="246"/>
      <c r="G76" s="246"/>
      <c r="H76" s="158"/>
      <c r="I76" s="158"/>
      <c r="J76" s="158"/>
      <c r="K76" s="158"/>
      <c r="L76" s="158"/>
      <c r="M76" s="158"/>
    </row>
    <row r="77" spans="1:13" ht="15.75">
      <c r="A77" s="158"/>
      <c r="B77" s="128"/>
      <c r="C77" s="246"/>
      <c r="D77" s="246"/>
      <c r="E77" s="233" t="s">
        <v>334</v>
      </c>
      <c r="F77" s="246"/>
      <c r="G77" s="246"/>
      <c r="H77" s="158"/>
      <c r="I77" s="158"/>
      <c r="J77" s="158"/>
      <c r="K77" s="158"/>
      <c r="L77" s="158"/>
      <c r="M77" s="158"/>
    </row>
    <row r="78" spans="1:13" ht="15.75">
      <c r="A78" s="25"/>
      <c r="B78" s="246"/>
      <c r="C78" s="246"/>
      <c r="D78" s="246"/>
      <c r="E78" s="246"/>
      <c r="F78" s="246"/>
      <c r="G78" s="246"/>
      <c r="H78" s="158"/>
      <c r="I78" s="158"/>
      <c r="J78" s="158"/>
      <c r="K78" s="158"/>
      <c r="L78" s="158"/>
      <c r="M78" s="158"/>
    </row>
    <row r="79" spans="1:13" ht="15.75">
      <c r="A79" s="246"/>
      <c r="B79" s="158"/>
      <c r="C79" s="25" t="s">
        <v>335</v>
      </c>
      <c r="D79" s="246"/>
      <c r="E79" s="25" t="s">
        <v>336</v>
      </c>
      <c r="F79" s="246"/>
      <c r="G79" s="246"/>
      <c r="H79" s="246"/>
      <c r="I79" s="158"/>
      <c r="J79" s="158"/>
      <c r="K79" s="158"/>
      <c r="L79" s="158"/>
      <c r="M79" s="158"/>
    </row>
    <row r="80" spans="1:13" ht="15.75">
      <c r="A80" s="246"/>
      <c r="B80" s="158"/>
      <c r="C80" s="246"/>
      <c r="D80" s="246"/>
      <c r="E80" s="246"/>
      <c r="F80" s="25" t="s">
        <v>337</v>
      </c>
      <c r="G80" s="158"/>
      <c r="H80" s="246"/>
      <c r="I80" s="158"/>
      <c r="J80" s="158"/>
      <c r="K80" s="158"/>
      <c r="L80" s="158"/>
      <c r="M80" s="158"/>
    </row>
    <row r="81" spans="1:13" ht="15.75">
      <c r="A81" s="246"/>
      <c r="B81" s="158"/>
      <c r="C81" s="246"/>
      <c r="D81" s="246"/>
      <c r="E81" s="25" t="s">
        <v>338</v>
      </c>
      <c r="F81" s="246"/>
      <c r="G81" s="246"/>
      <c r="H81" s="246"/>
      <c r="I81" s="158"/>
      <c r="J81" s="158"/>
      <c r="K81" s="158"/>
      <c r="L81" s="158"/>
      <c r="M81" s="158"/>
    </row>
    <row r="82" spans="1:13" ht="15.75">
      <c r="A82" s="246"/>
      <c r="B82" s="158"/>
      <c r="C82" s="246"/>
      <c r="D82" s="246"/>
      <c r="E82" s="246"/>
      <c r="F82" s="25" t="s">
        <v>286</v>
      </c>
      <c r="G82" s="246"/>
      <c r="H82" s="246"/>
      <c r="I82" s="158"/>
      <c r="J82" s="158"/>
      <c r="K82" s="158"/>
      <c r="L82" s="158"/>
      <c r="M82" s="158"/>
    </row>
    <row r="83" spans="1:13" ht="15.75">
      <c r="A83" s="246"/>
      <c r="B83" s="158"/>
      <c r="C83" s="246"/>
      <c r="D83" s="246"/>
      <c r="E83" s="25" t="s">
        <v>339</v>
      </c>
      <c r="F83" s="246"/>
      <c r="G83" s="246"/>
      <c r="H83" s="246"/>
      <c r="I83" s="158"/>
      <c r="J83" s="158"/>
      <c r="K83" s="158"/>
      <c r="L83" s="158"/>
      <c r="M83" s="158"/>
    </row>
    <row r="84" spans="1:13" ht="15.75">
      <c r="A84" s="246"/>
      <c r="B84" s="158"/>
      <c r="C84" s="246"/>
      <c r="D84" s="246"/>
      <c r="E84" s="25" t="s">
        <v>340</v>
      </c>
      <c r="F84" s="246"/>
      <c r="G84" s="246"/>
      <c r="H84" s="246"/>
      <c r="I84" s="158"/>
      <c r="J84" s="158"/>
      <c r="K84" s="158"/>
      <c r="L84" s="158"/>
      <c r="M84" s="158"/>
    </row>
    <row r="85" spans="1:13" ht="15.75">
      <c r="A85" s="246"/>
      <c r="B85" s="158"/>
      <c r="C85" s="246"/>
      <c r="D85" s="246"/>
      <c r="E85" s="25" t="s">
        <v>341</v>
      </c>
      <c r="F85" s="246"/>
      <c r="G85" s="246"/>
      <c r="H85" s="246"/>
      <c r="I85" s="158"/>
      <c r="J85" s="158"/>
      <c r="K85" s="158"/>
      <c r="L85" s="158"/>
      <c r="M85" s="158"/>
    </row>
    <row r="86" spans="1:13" ht="15.75">
      <c r="A86" s="234"/>
      <c r="B86" s="246"/>
      <c r="C86" s="246"/>
      <c r="D86" s="246"/>
      <c r="E86" s="246"/>
      <c r="F86" s="246"/>
      <c r="G86" s="246"/>
      <c r="H86" s="158"/>
      <c r="I86" s="158"/>
      <c r="J86" s="158"/>
      <c r="K86" s="158"/>
      <c r="L86" s="158"/>
      <c r="M86" s="158"/>
    </row>
    <row r="87" spans="1:13" ht="15.75">
      <c r="A87" s="158"/>
      <c r="B87" s="246"/>
      <c r="C87" s="25" t="s">
        <v>342</v>
      </c>
      <c r="D87" s="246"/>
      <c r="E87" s="246"/>
      <c r="F87" s="246"/>
      <c r="G87" s="246"/>
      <c r="H87" s="158"/>
      <c r="I87" s="158"/>
      <c r="J87" s="158"/>
      <c r="K87" s="158"/>
      <c r="L87" s="158"/>
      <c r="M87" s="158"/>
    </row>
  </sheetData>
  <sheetProtection password="CFD9" sheet="1" objects="1" scenarios="1"/>
  <mergeCells count="21">
    <mergeCell ref="E38:F38"/>
    <mergeCell ref="C1:K1"/>
    <mergeCell ref="B2:K2"/>
    <mergeCell ref="C6:E6"/>
    <mergeCell ref="C8:E8"/>
    <mergeCell ref="C10:E10"/>
    <mergeCell ref="C12:E12"/>
    <mergeCell ref="B15:K15"/>
    <mergeCell ref="G17:H17"/>
    <mergeCell ref="B32:K32"/>
    <mergeCell ref="E36:F36"/>
    <mergeCell ref="E37:F37"/>
    <mergeCell ref="E39:F39"/>
    <mergeCell ref="E40:F40"/>
    <mergeCell ref="E41:F41"/>
    <mergeCell ref="E42:F42"/>
    <mergeCell ref="A65:K65"/>
    <mergeCell ref="I46:J46"/>
    <mergeCell ref="B51:K51"/>
    <mergeCell ref="A62:K62"/>
    <mergeCell ref="A64:K64"/>
  </mergeCells>
  <phoneticPr fontId="0" type="noConversion"/>
  <dataValidations count="1">
    <dataValidation type="list" allowBlank="1" showInputMessage="1" showErrorMessage="1" sqref="H8" xr:uid="{00000000-0002-0000-4600-000000000000}">
      <formula1>$N$1:$N$4</formula1>
    </dataValidation>
  </dataValidations>
  <pageMargins left="0.75" right="0.75" top="1" bottom="1" header="0.5" footer="0.5"/>
  <pageSetup scale="82" orientation="portrait" blackAndWhite="1" r:id="rId1"/>
  <headerFooter alignWithMargins="0"/>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1"/>
  <sheetViews>
    <sheetView showGridLines="0" showRowColHeaders="0" workbookViewId="0">
      <selection activeCell="C9" sqref="C9:E9"/>
    </sheetView>
  </sheetViews>
  <sheetFormatPr defaultRowHeight="12.75"/>
  <cols>
    <col min="1" max="1" width="18.5703125" customWidth="1"/>
    <col min="6" max="6" width="11.42578125" customWidth="1"/>
    <col min="7" max="7" width="23.7109375" customWidth="1"/>
    <col min="8" max="8" width="11.28515625" customWidth="1"/>
    <col min="16" max="16" width="15.7109375" customWidth="1"/>
    <col min="17" max="17" width="11.85546875" customWidth="1"/>
  </cols>
  <sheetData>
    <row r="1" spans="1:14" ht="22.5" customHeight="1">
      <c r="A1" s="246"/>
      <c r="B1" s="246"/>
      <c r="C1" s="246"/>
      <c r="D1" s="246"/>
      <c r="E1" s="246"/>
      <c r="F1" s="246"/>
      <c r="G1" s="246"/>
      <c r="H1" s="246"/>
      <c r="I1" s="246"/>
      <c r="J1" s="246"/>
      <c r="K1" s="246"/>
      <c r="L1" s="246"/>
      <c r="M1" s="246"/>
      <c r="N1" s="246"/>
    </row>
    <row r="2" spans="1:14">
      <c r="A2" s="246" t="s">
        <v>16</v>
      </c>
      <c r="B2" s="246"/>
      <c r="C2" s="246"/>
      <c r="D2" s="246"/>
      <c r="E2" s="246"/>
      <c r="F2" s="246"/>
      <c r="G2" s="246"/>
      <c r="H2" s="246"/>
      <c r="I2" s="246"/>
      <c r="J2" s="246"/>
      <c r="K2" s="246"/>
      <c r="L2" s="246"/>
      <c r="M2" s="246"/>
      <c r="N2" s="246"/>
    </row>
    <row r="4" spans="1:14">
      <c r="A4" s="246"/>
      <c r="B4" s="67"/>
      <c r="C4" s="246" t="s">
        <v>17</v>
      </c>
      <c r="D4" s="246"/>
      <c r="E4" s="246"/>
      <c r="F4" s="246"/>
      <c r="G4" s="246"/>
      <c r="H4" s="246"/>
      <c r="I4" s="246"/>
      <c r="J4" s="246"/>
      <c r="K4" s="246"/>
      <c r="L4" s="246"/>
      <c r="M4" s="246"/>
      <c r="N4" s="246"/>
    </row>
    <row r="5" spans="1:14">
      <c r="A5" s="246"/>
      <c r="B5" s="68"/>
      <c r="C5" s="246" t="s">
        <v>18</v>
      </c>
      <c r="D5" s="246"/>
      <c r="E5" s="246"/>
      <c r="F5" s="246"/>
      <c r="G5" s="246"/>
      <c r="H5" s="246"/>
      <c r="I5" s="246"/>
      <c r="J5" s="246"/>
      <c r="K5" s="246"/>
      <c r="L5" s="246"/>
      <c r="M5" s="246"/>
      <c r="N5" s="246"/>
    </row>
    <row r="6" spans="1:14">
      <c r="A6" s="246"/>
      <c r="B6" s="69"/>
      <c r="C6" s="246" t="s">
        <v>19</v>
      </c>
      <c r="D6" s="246"/>
      <c r="E6" s="246"/>
      <c r="F6" s="246"/>
      <c r="G6" s="246"/>
      <c r="H6" s="246"/>
      <c r="I6" s="246"/>
      <c r="J6" s="246"/>
      <c r="K6" s="246"/>
      <c r="L6" s="246"/>
      <c r="M6" s="246"/>
      <c r="N6" s="246"/>
    </row>
    <row r="8" spans="1:14" ht="72" customHeight="1">
      <c r="A8" s="246"/>
      <c r="B8" s="246"/>
      <c r="C8" s="246"/>
      <c r="D8" s="246"/>
      <c r="E8" s="246"/>
      <c r="F8" s="246"/>
      <c r="G8" s="246"/>
      <c r="H8" s="246"/>
      <c r="I8" s="246"/>
      <c r="J8" s="246"/>
      <c r="K8" s="246"/>
      <c r="L8" s="246"/>
      <c r="M8" s="246"/>
      <c r="N8" s="246"/>
    </row>
    <row r="9" spans="1:14" ht="23.25">
      <c r="A9" s="273" t="s">
        <v>20</v>
      </c>
      <c r="B9" s="273"/>
      <c r="C9" s="272"/>
      <c r="D9" s="272"/>
      <c r="E9" s="547"/>
      <c r="F9" s="239" t="s">
        <v>21</v>
      </c>
      <c r="G9" s="107"/>
      <c r="H9" s="65"/>
      <c r="I9" s="246"/>
      <c r="J9" s="246"/>
      <c r="K9" s="245"/>
      <c r="L9" s="19"/>
      <c r="M9" s="19"/>
      <c r="N9" s="19"/>
    </row>
    <row r="10" spans="1:14" ht="23.25">
      <c r="A10" s="273" t="s">
        <v>22</v>
      </c>
      <c r="B10" s="273"/>
      <c r="C10" s="274"/>
      <c r="D10" s="274"/>
      <c r="E10" s="70"/>
      <c r="F10" s="70"/>
      <c r="G10" s="70"/>
      <c r="H10" s="246"/>
      <c r="I10" s="246"/>
      <c r="J10" s="246"/>
      <c r="K10" s="245"/>
      <c r="L10" s="246"/>
      <c r="M10" s="246"/>
      <c r="N10" s="246"/>
    </row>
    <row r="11" spans="1:14" ht="27">
      <c r="A11" s="273" t="s">
        <v>23</v>
      </c>
      <c r="B11" s="273"/>
      <c r="C11" s="274"/>
      <c r="D11" s="274"/>
      <c r="E11" s="70"/>
      <c r="F11" s="70"/>
      <c r="G11" s="71"/>
      <c r="H11" s="247"/>
      <c r="I11" s="246"/>
      <c r="J11" s="246"/>
      <c r="K11" s="246"/>
      <c r="L11" s="246"/>
      <c r="M11" s="246"/>
      <c r="N11" s="246"/>
    </row>
    <row r="12" spans="1:14" ht="15">
      <c r="A12" s="70"/>
      <c r="B12" s="70"/>
      <c r="C12" s="70"/>
      <c r="D12" s="70"/>
      <c r="E12" s="70"/>
      <c r="F12" s="70"/>
      <c r="G12" s="70"/>
      <c r="H12" s="246"/>
      <c r="I12" s="246"/>
      <c r="J12" s="246"/>
      <c r="K12" s="246"/>
      <c r="L12" s="246"/>
      <c r="M12" s="246"/>
      <c r="N12" s="246"/>
    </row>
    <row r="13" spans="1:14" ht="15">
      <c r="A13" s="70"/>
      <c r="B13" s="70"/>
      <c r="C13" s="70"/>
      <c r="D13" s="70"/>
      <c r="E13" s="70"/>
      <c r="F13" s="70"/>
      <c r="G13" s="70"/>
      <c r="H13" s="246"/>
      <c r="I13" s="246"/>
      <c r="J13" s="246"/>
      <c r="K13" s="246"/>
      <c r="L13" s="246"/>
      <c r="M13" s="246"/>
      <c r="N13" s="246"/>
    </row>
    <row r="14" spans="1:14" ht="15.75">
      <c r="A14" s="273" t="s">
        <v>24</v>
      </c>
      <c r="B14" s="273"/>
      <c r="C14" s="272"/>
      <c r="D14" s="548"/>
      <c r="E14" s="548"/>
      <c r="F14" s="246"/>
      <c r="G14" s="70"/>
      <c r="H14" s="246"/>
      <c r="I14" s="246"/>
      <c r="J14" s="246"/>
      <c r="K14" s="246"/>
      <c r="L14" s="246"/>
      <c r="M14" s="246"/>
      <c r="N14" s="246"/>
    </row>
    <row r="15" spans="1:14" ht="15.75">
      <c r="A15" s="273" t="s">
        <v>25</v>
      </c>
      <c r="B15" s="273"/>
      <c r="C15" s="274"/>
      <c r="D15" s="549"/>
      <c r="E15" s="549"/>
      <c r="F15" s="246"/>
      <c r="G15" s="70"/>
      <c r="H15" s="246"/>
      <c r="I15" s="246"/>
      <c r="J15" s="246"/>
      <c r="K15" s="246"/>
      <c r="L15" s="246"/>
      <c r="M15" s="246"/>
      <c r="N15" s="246"/>
    </row>
    <row r="18" spans="1:4" ht="15">
      <c r="A18" s="246"/>
      <c r="B18" s="246"/>
      <c r="C18" s="101"/>
      <c r="D18" s="246"/>
    </row>
    <row r="20" spans="1:4">
      <c r="A20" s="246" t="s">
        <v>26</v>
      </c>
      <c r="B20" s="246"/>
      <c r="C20" s="246"/>
      <c r="D20" s="246"/>
    </row>
    <row r="21" spans="1:4" ht="15">
      <c r="A21" s="246"/>
      <c r="B21" s="246"/>
      <c r="C21" s="246"/>
      <c r="D21" s="101"/>
    </row>
  </sheetData>
  <mergeCells count="10">
    <mergeCell ref="C9:E9"/>
    <mergeCell ref="A15:B15"/>
    <mergeCell ref="C14:E14"/>
    <mergeCell ref="C15:E15"/>
    <mergeCell ref="A14:B14"/>
    <mergeCell ref="A10:B10"/>
    <mergeCell ref="C10:D10"/>
    <mergeCell ref="A9:B9"/>
    <mergeCell ref="A11:B11"/>
    <mergeCell ref="C11:D11"/>
  </mergeCells>
  <phoneticPr fontId="0" type="noConversion"/>
  <conditionalFormatting sqref="G9 C9:D11 C14:C15">
    <cfRule type="expression" dxfId="8" priority="1" stopIfTrue="1">
      <formula>C9=""</formula>
    </cfRule>
  </conditionalFormatting>
  <pageMargins left="0.75" right="0.75" top="1" bottom="1" header="0.5" footer="0.5"/>
  <pageSetup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20"/>
  <sheetViews>
    <sheetView showGridLines="0" showRowColHeaders="0" zoomScale="65" zoomScaleNormal="65" workbookViewId="0">
      <selection activeCell="C9" sqref="C9"/>
    </sheetView>
  </sheetViews>
  <sheetFormatPr defaultRowHeight="12.75"/>
  <cols>
    <col min="1" max="1" width="12" customWidth="1"/>
    <col min="2" max="2" width="23.42578125" customWidth="1"/>
    <col min="3" max="3" width="14.42578125" customWidth="1"/>
    <col min="4" max="4" width="22.28515625" customWidth="1"/>
    <col min="5" max="5" width="16.140625" customWidth="1"/>
    <col min="6" max="6" width="22.28515625" customWidth="1"/>
    <col min="7" max="7" width="15.42578125" customWidth="1"/>
    <col min="8" max="8" width="20.5703125" customWidth="1"/>
    <col min="9" max="10" width="15.42578125" customWidth="1"/>
    <col min="11" max="11" width="27.7109375" customWidth="1"/>
    <col min="12" max="12" width="13.85546875" customWidth="1"/>
    <col min="13" max="13" width="21.42578125" customWidth="1"/>
    <col min="14" max="14" width="14.140625" customWidth="1"/>
    <col min="15" max="15" width="21.28515625" customWidth="1"/>
  </cols>
  <sheetData>
    <row r="1" spans="1:15" s="19" customFormat="1" ht="23.25">
      <c r="A1" s="277" t="s">
        <v>20</v>
      </c>
      <c r="B1" s="277"/>
      <c r="C1" s="319">
        <f>'Project Info'!C9</f>
        <v>0</v>
      </c>
      <c r="D1" s="319"/>
      <c r="E1" s="550"/>
      <c r="G1" s="277" t="s">
        <v>24</v>
      </c>
      <c r="H1" s="277"/>
      <c r="I1" s="318">
        <f>'Project Info'!C14</f>
        <v>0</v>
      </c>
      <c r="J1" s="318"/>
      <c r="K1" s="318"/>
      <c r="L1" s="245"/>
      <c r="N1" s="244" t="s">
        <v>21</v>
      </c>
      <c r="O1" s="77">
        <f>'Project Info'!G9</f>
        <v>0</v>
      </c>
    </row>
    <row r="2" spans="1:15" ht="23.25">
      <c r="A2" s="277" t="s">
        <v>22</v>
      </c>
      <c r="B2" s="277"/>
      <c r="C2" s="278">
        <f>'Project Info'!C10</f>
        <v>0</v>
      </c>
      <c r="D2" s="278"/>
      <c r="E2" s="246"/>
      <c r="F2" s="277" t="s">
        <v>25</v>
      </c>
      <c r="G2" s="277"/>
      <c r="H2" s="277"/>
      <c r="I2" s="278">
        <f>'Project Info'!C15</f>
        <v>0</v>
      </c>
      <c r="J2" s="278"/>
      <c r="K2" s="278"/>
      <c r="L2" s="245"/>
      <c r="M2" s="246"/>
      <c r="N2" s="246"/>
      <c r="O2" s="246"/>
    </row>
    <row r="3" spans="1:15" ht="27">
      <c r="A3" s="277" t="s">
        <v>23</v>
      </c>
      <c r="B3" s="277"/>
      <c r="C3" s="278">
        <f>'Project Info'!C11</f>
        <v>0</v>
      </c>
      <c r="D3" s="278"/>
      <c r="E3" s="246"/>
      <c r="F3" s="246"/>
      <c r="G3" s="279"/>
      <c r="H3" s="279"/>
      <c r="I3" s="246"/>
      <c r="J3" s="246"/>
      <c r="K3" s="246"/>
      <c r="L3" s="246"/>
      <c r="M3" s="246"/>
      <c r="N3" s="246"/>
      <c r="O3" s="246"/>
    </row>
    <row r="5" spans="1:15" ht="33" customHeight="1">
      <c r="A5" s="280" t="s">
        <v>27</v>
      </c>
      <c r="B5" s="280"/>
      <c r="C5" s="280"/>
      <c r="D5" s="280"/>
      <c r="E5" s="280"/>
      <c r="F5" s="280"/>
      <c r="G5" s="280"/>
      <c r="H5" s="280"/>
      <c r="I5" s="280"/>
      <c r="J5" s="280"/>
      <c r="K5" s="280"/>
      <c r="L5" s="280"/>
      <c r="M5" s="280"/>
      <c r="N5" s="280"/>
      <c r="O5" s="280"/>
    </row>
    <row r="6" spans="1:15" ht="24.75" customHeight="1" thickBot="1">
      <c r="A6" s="3" t="s">
        <v>28</v>
      </c>
      <c r="B6" s="248"/>
      <c r="C6" s="248"/>
      <c r="D6" s="248"/>
      <c r="E6" s="248"/>
      <c r="F6" s="248"/>
      <c r="G6" s="248"/>
      <c r="H6" s="248"/>
      <c r="I6" s="248"/>
      <c r="J6" s="248"/>
      <c r="K6" s="248"/>
      <c r="L6" s="248"/>
      <c r="M6" s="248"/>
      <c r="N6" s="248"/>
      <c r="O6" s="248"/>
    </row>
    <row r="7" spans="1:15" ht="63.75" customHeight="1" thickTop="1">
      <c r="A7" s="281" t="s">
        <v>29</v>
      </c>
      <c r="B7" s="282"/>
      <c r="C7" s="301" t="s">
        <v>30</v>
      </c>
      <c r="D7" s="303" t="s">
        <v>31</v>
      </c>
      <c r="E7" s="304"/>
      <c r="F7" s="304"/>
      <c r="G7" s="304"/>
      <c r="H7" s="304"/>
      <c r="I7" s="304"/>
      <c r="J7" s="249"/>
      <c r="K7" s="283" t="s">
        <v>32</v>
      </c>
      <c r="L7" s="284"/>
      <c r="M7" s="284"/>
      <c r="N7" s="284"/>
      <c r="O7" s="285" t="s">
        <v>33</v>
      </c>
    </row>
    <row r="8" spans="1:15" ht="60" customHeight="1" thickBot="1">
      <c r="A8" s="40" t="s">
        <v>34</v>
      </c>
      <c r="B8" s="7" t="s">
        <v>35</v>
      </c>
      <c r="C8" s="302"/>
      <c r="D8" s="8" t="s">
        <v>36</v>
      </c>
      <c r="E8" s="16" t="s">
        <v>37</v>
      </c>
      <c r="F8" s="41" t="s">
        <v>38</v>
      </c>
      <c r="G8" s="16" t="s">
        <v>39</v>
      </c>
      <c r="H8" s="9" t="s">
        <v>40</v>
      </c>
      <c r="I8" s="16" t="s">
        <v>41</v>
      </c>
      <c r="J8" s="39" t="s">
        <v>42</v>
      </c>
      <c r="K8" s="287" t="s">
        <v>43</v>
      </c>
      <c r="L8" s="288"/>
      <c r="M8" s="288"/>
      <c r="N8" s="289"/>
      <c r="O8" s="286"/>
    </row>
    <row r="9" spans="1:15" ht="52.5" customHeight="1" thickTop="1" thickBot="1">
      <c r="A9" s="62">
        <v>203</v>
      </c>
      <c r="B9" s="42" t="s">
        <v>44</v>
      </c>
      <c r="C9" s="17"/>
      <c r="D9" s="43" t="s">
        <v>45</v>
      </c>
      <c r="E9" s="44">
        <f>ROUNDUP(C9/2000,0)</f>
        <v>0</v>
      </c>
      <c r="F9" s="45" t="s">
        <v>46</v>
      </c>
      <c r="G9" s="44"/>
      <c r="H9" s="46" t="s">
        <v>46</v>
      </c>
      <c r="I9" s="44"/>
      <c r="J9" s="48" t="s">
        <v>46</v>
      </c>
      <c r="K9" s="290"/>
      <c r="L9" s="291"/>
      <c r="M9" s="291"/>
      <c r="N9" s="292"/>
      <c r="O9" s="47"/>
    </row>
    <row r="10" spans="1:15" ht="69.75" customHeight="1" thickTop="1" thickBot="1">
      <c r="A10" s="62" t="s">
        <v>47</v>
      </c>
      <c r="B10" s="42" t="s">
        <v>48</v>
      </c>
      <c r="C10" s="17"/>
      <c r="D10" s="43" t="s">
        <v>49</v>
      </c>
      <c r="E10" s="85"/>
      <c r="F10" s="45" t="s">
        <v>50</v>
      </c>
      <c r="G10" s="85"/>
      <c r="H10" s="66" t="s">
        <v>46</v>
      </c>
      <c r="I10" s="80"/>
      <c r="J10" s="48" t="s">
        <v>46</v>
      </c>
      <c r="K10" s="293"/>
      <c r="L10" s="294"/>
      <c r="M10" s="294"/>
      <c r="N10" s="295"/>
      <c r="O10" s="42" t="s">
        <v>51</v>
      </c>
    </row>
    <row r="11" spans="1:15" ht="60.75" customHeight="1" thickTop="1" thickBot="1">
      <c r="A11" s="62">
        <v>304.10000000000002</v>
      </c>
      <c r="B11" s="49" t="s">
        <v>52</v>
      </c>
      <c r="C11" s="17"/>
      <c r="D11" s="43" t="s">
        <v>53</v>
      </c>
      <c r="E11" s="44">
        <f t="shared" ref="E11:E16" si="0">ROUNDUP(C11/1200,0)</f>
        <v>0</v>
      </c>
      <c r="F11" s="45" t="s">
        <v>54</v>
      </c>
      <c r="G11" s="44">
        <f t="shared" ref="G11:G16" si="1">ROUNDUP(C11/4000,0)</f>
        <v>0</v>
      </c>
      <c r="H11" s="46" t="s">
        <v>46</v>
      </c>
      <c r="I11" s="81"/>
      <c r="J11" s="48" t="s">
        <v>46</v>
      </c>
      <c r="K11" s="293"/>
      <c r="L11" s="294"/>
      <c r="M11" s="294"/>
      <c r="N11" s="295"/>
      <c r="O11" s="47"/>
    </row>
    <row r="12" spans="1:15" ht="15.75" customHeight="1" thickTop="1">
      <c r="A12" s="63">
        <v>304.2</v>
      </c>
      <c r="B12" s="275" t="s">
        <v>55</v>
      </c>
      <c r="C12" s="18"/>
      <c r="D12" s="306" t="s">
        <v>56</v>
      </c>
      <c r="E12" s="50">
        <f t="shared" si="0"/>
        <v>0</v>
      </c>
      <c r="F12" s="309" t="s">
        <v>54</v>
      </c>
      <c r="G12" s="50">
        <f t="shared" si="1"/>
        <v>0</v>
      </c>
      <c r="H12" s="312" t="s">
        <v>46</v>
      </c>
      <c r="I12" s="315"/>
      <c r="J12" s="299" t="s">
        <v>57</v>
      </c>
      <c r="K12" s="293"/>
      <c r="L12" s="294"/>
      <c r="M12" s="294"/>
      <c r="N12" s="295"/>
      <c r="O12" s="275" t="s">
        <v>51</v>
      </c>
    </row>
    <row r="13" spans="1:15" ht="15.75">
      <c r="A13" s="64">
        <v>304.3</v>
      </c>
      <c r="B13" s="276"/>
      <c r="C13" s="14"/>
      <c r="D13" s="307"/>
      <c r="E13" s="51">
        <f t="shared" si="0"/>
        <v>0</v>
      </c>
      <c r="F13" s="310"/>
      <c r="G13" s="51">
        <f t="shared" si="1"/>
        <v>0</v>
      </c>
      <c r="H13" s="313"/>
      <c r="I13" s="316"/>
      <c r="J13" s="300"/>
      <c r="K13" s="293"/>
      <c r="L13" s="294"/>
      <c r="M13" s="294"/>
      <c r="N13" s="295"/>
      <c r="O13" s="276"/>
    </row>
    <row r="14" spans="1:15" ht="15.75">
      <c r="A14" s="64">
        <v>304.39999999999998</v>
      </c>
      <c r="B14" s="276"/>
      <c r="C14" s="14"/>
      <c r="D14" s="307"/>
      <c r="E14" s="51">
        <f t="shared" si="0"/>
        <v>0</v>
      </c>
      <c r="F14" s="310"/>
      <c r="G14" s="51">
        <f t="shared" si="1"/>
        <v>0</v>
      </c>
      <c r="H14" s="313"/>
      <c r="I14" s="316"/>
      <c r="J14" s="300"/>
      <c r="K14" s="293"/>
      <c r="L14" s="294"/>
      <c r="M14" s="294"/>
      <c r="N14" s="295"/>
      <c r="O14" s="276"/>
    </row>
    <row r="15" spans="1:15" ht="15.75">
      <c r="A15" s="64">
        <v>304.5</v>
      </c>
      <c r="B15" s="276"/>
      <c r="C15" s="14"/>
      <c r="D15" s="307"/>
      <c r="E15" s="51">
        <f t="shared" si="0"/>
        <v>0</v>
      </c>
      <c r="F15" s="310"/>
      <c r="G15" s="51">
        <f t="shared" si="1"/>
        <v>0</v>
      </c>
      <c r="H15" s="313"/>
      <c r="I15" s="316"/>
      <c r="J15" s="300"/>
      <c r="K15" s="293"/>
      <c r="L15" s="294"/>
      <c r="M15" s="294"/>
      <c r="N15" s="295"/>
      <c r="O15" s="276"/>
    </row>
    <row r="16" spans="1:15" ht="15.75">
      <c r="A16" s="64">
        <v>304.60000000000002</v>
      </c>
      <c r="B16" s="276"/>
      <c r="C16" s="14"/>
      <c r="D16" s="308"/>
      <c r="E16" s="51">
        <f t="shared" si="0"/>
        <v>0</v>
      </c>
      <c r="F16" s="310"/>
      <c r="G16" s="51">
        <f t="shared" si="1"/>
        <v>0</v>
      </c>
      <c r="H16" s="313"/>
      <c r="I16" s="316"/>
      <c r="J16" s="300"/>
      <c r="K16" s="293"/>
      <c r="L16" s="294"/>
      <c r="M16" s="294"/>
      <c r="N16" s="295"/>
      <c r="O16" s="276"/>
    </row>
    <row r="17" spans="1:15" ht="38.25" customHeight="1" thickBot="1">
      <c r="A17" s="258" t="s">
        <v>58</v>
      </c>
      <c r="B17" s="305"/>
      <c r="C17" s="74"/>
      <c r="D17" s="52" t="s">
        <v>59</v>
      </c>
      <c r="E17" s="53">
        <f>ROUNDUP(C17/2250,0)</f>
        <v>0</v>
      </c>
      <c r="F17" s="311"/>
      <c r="G17" s="53">
        <f>ROUNDUP(C17/4.5/4000,0)</f>
        <v>0</v>
      </c>
      <c r="H17" s="314"/>
      <c r="I17" s="317"/>
      <c r="J17" s="254" t="s">
        <v>46</v>
      </c>
      <c r="K17" s="293"/>
      <c r="L17" s="294"/>
      <c r="M17" s="294"/>
      <c r="N17" s="295"/>
      <c r="O17" s="126"/>
    </row>
    <row r="18" spans="1:15" ht="67.5" customHeight="1" thickTop="1" thickBot="1">
      <c r="A18" s="251">
        <v>508</v>
      </c>
      <c r="B18" s="250" t="s">
        <v>60</v>
      </c>
      <c r="C18" s="73"/>
      <c r="D18" s="54" t="s">
        <v>61</v>
      </c>
      <c r="E18" s="86"/>
      <c r="F18" s="55" t="s">
        <v>62</v>
      </c>
      <c r="G18" s="86"/>
      <c r="H18" s="240" t="s">
        <v>46</v>
      </c>
      <c r="I18" s="241"/>
      <c r="J18" s="253" t="s">
        <v>63</v>
      </c>
      <c r="K18" s="293"/>
      <c r="L18" s="294"/>
      <c r="M18" s="294"/>
      <c r="N18" s="295"/>
      <c r="O18" s="250"/>
    </row>
    <row r="19" spans="1:15" ht="54" customHeight="1" thickTop="1" thickBot="1">
      <c r="A19" s="43">
        <v>641</v>
      </c>
      <c r="B19" s="56" t="s">
        <v>64</v>
      </c>
      <c r="C19" s="61"/>
      <c r="D19" s="57" t="s">
        <v>65</v>
      </c>
      <c r="E19" s="59" t="s">
        <v>46</v>
      </c>
      <c r="F19" s="58" t="s">
        <v>66</v>
      </c>
      <c r="G19" s="59">
        <f>ROUNDUP(C19*1,0)</f>
        <v>0</v>
      </c>
      <c r="H19" s="60" t="s">
        <v>66</v>
      </c>
      <c r="I19" s="59">
        <f>ROUNDUP(C19*1,0)</f>
        <v>0</v>
      </c>
      <c r="J19" s="82" t="s">
        <v>46</v>
      </c>
      <c r="K19" s="296"/>
      <c r="L19" s="297"/>
      <c r="M19" s="297"/>
      <c r="N19" s="298"/>
      <c r="O19" s="127"/>
    </row>
    <row r="20" spans="1:15" ht="13.5" customHeight="1" thickTop="1">
      <c r="A20" s="246"/>
      <c r="B20" s="246"/>
      <c r="C20" s="246"/>
      <c r="D20" s="246"/>
      <c r="E20" s="246"/>
      <c r="F20" s="246"/>
      <c r="G20" s="246"/>
      <c r="H20" s="246"/>
      <c r="I20" s="246"/>
      <c r="J20" s="246"/>
      <c r="K20" s="246"/>
      <c r="L20" s="246"/>
      <c r="M20" s="246"/>
      <c r="N20" s="246"/>
      <c r="O20" s="246"/>
    </row>
  </sheetData>
  <sheetProtection password="CFD9" sheet="1" objects="1" scenarios="1"/>
  <customSheetViews>
    <customSheetView guid="{0771FF34-3C1F-4A79-B131-EBDBF968A17A}" showPageBreaks="1" showRuler="0">
      <pageMargins left="0" right="0" top="0" bottom="0" header="0" footer="0"/>
      <pageSetup orientation="portrait" horizontalDpi="4294967293" verticalDpi="0" r:id="rId1"/>
      <headerFooter alignWithMargins="0"/>
    </customSheetView>
  </customSheetViews>
  <mergeCells count="25">
    <mergeCell ref="H12:H17"/>
    <mergeCell ref="I12:I17"/>
    <mergeCell ref="I1:K1"/>
    <mergeCell ref="I2:K2"/>
    <mergeCell ref="A1:B1"/>
    <mergeCell ref="A2:B2"/>
    <mergeCell ref="F2:H2"/>
    <mergeCell ref="G1:H1"/>
    <mergeCell ref="C1:E1"/>
    <mergeCell ref="O12:O16"/>
    <mergeCell ref="A3:B3"/>
    <mergeCell ref="C2:D2"/>
    <mergeCell ref="C3:D3"/>
    <mergeCell ref="G3:H3"/>
    <mergeCell ref="A5:O5"/>
    <mergeCell ref="A7:B7"/>
    <mergeCell ref="K7:N7"/>
    <mergeCell ref="O7:O8"/>
    <mergeCell ref="K8:N19"/>
    <mergeCell ref="J12:J16"/>
    <mergeCell ref="C7:C8"/>
    <mergeCell ref="D7:I7"/>
    <mergeCell ref="B12:B17"/>
    <mergeCell ref="D12:D16"/>
    <mergeCell ref="F12:F17"/>
  </mergeCells>
  <phoneticPr fontId="0" type="noConversion"/>
  <conditionalFormatting sqref="C9:C19 G10 E18 G18">
    <cfRule type="expression" dxfId="7" priority="1" stopIfTrue="1">
      <formula>C9=""</formula>
    </cfRule>
  </conditionalFormatting>
  <conditionalFormatting sqref="E10">
    <cfRule type="expression" dxfId="6" priority="2" stopIfTrue="1">
      <formula>E10=""</formula>
    </cfRule>
  </conditionalFormatting>
  <printOptions horizontalCentered="1" verticalCentered="1"/>
  <pageMargins left="0.25" right="0.25" top="0.25" bottom="0.25" header="1" footer="0.5"/>
  <pageSetup scale="49" orientation="landscape" horizontalDpi="4294967293"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23"/>
  <sheetViews>
    <sheetView showGridLines="0" showRowColHeaders="0" zoomScale="65" zoomScaleNormal="65" workbookViewId="0">
      <selection activeCell="C17" sqref="C17:C18"/>
    </sheetView>
  </sheetViews>
  <sheetFormatPr defaultRowHeight="12.75"/>
  <cols>
    <col min="1" max="1" width="6.85546875" customWidth="1"/>
    <col min="2" max="2" width="24.140625" customWidth="1"/>
    <col min="3" max="3" width="11.85546875" customWidth="1"/>
    <col min="4" max="4" width="17.140625" customWidth="1"/>
    <col min="5" max="5" width="14.28515625" customWidth="1"/>
    <col min="6" max="6" width="15.140625" customWidth="1"/>
    <col min="7" max="7" width="9" customWidth="1"/>
    <col min="8" max="8" width="15.140625" customWidth="1"/>
    <col min="10" max="10" width="13" customWidth="1"/>
    <col min="11" max="11" width="19" customWidth="1"/>
    <col min="13" max="13" width="20.7109375" customWidth="1"/>
    <col min="15" max="15" width="22.28515625" customWidth="1"/>
    <col min="16" max="16" width="31.28515625" customWidth="1"/>
  </cols>
  <sheetData>
    <row r="1" spans="1:17" ht="23.25">
      <c r="A1" s="277" t="s">
        <v>20</v>
      </c>
      <c r="B1" s="277"/>
      <c r="C1" s="319">
        <f>'Project Info'!C9</f>
        <v>0</v>
      </c>
      <c r="D1" s="319"/>
      <c r="E1" s="319"/>
      <c r="F1" s="550"/>
      <c r="G1" s="246"/>
      <c r="H1" s="19"/>
      <c r="I1" s="277" t="s">
        <v>24</v>
      </c>
      <c r="J1" s="277"/>
      <c r="K1" s="318">
        <f>'Project Info'!C14</f>
        <v>0</v>
      </c>
      <c r="L1" s="318"/>
      <c r="M1" s="318"/>
      <c r="N1" s="245"/>
      <c r="O1" s="244" t="s">
        <v>21</v>
      </c>
      <c r="P1" s="72">
        <f>'Project Info'!G9</f>
        <v>0</v>
      </c>
      <c r="Q1" s="20"/>
    </row>
    <row r="2" spans="1:17" ht="23.25">
      <c r="A2" s="277" t="s">
        <v>22</v>
      </c>
      <c r="B2" s="277"/>
      <c r="C2" s="278">
        <f>'Project Info'!C10</f>
        <v>0</v>
      </c>
      <c r="D2" s="278"/>
      <c r="E2" s="278"/>
      <c r="F2" s="246"/>
      <c r="G2" s="277" t="s">
        <v>25</v>
      </c>
      <c r="H2" s="550"/>
      <c r="I2" s="550"/>
      <c r="J2" s="550"/>
      <c r="K2" s="278">
        <f>'Project Info'!C15</f>
        <v>0</v>
      </c>
      <c r="L2" s="278"/>
      <c r="M2" s="278"/>
      <c r="N2" s="245"/>
      <c r="O2" s="246"/>
      <c r="P2" s="246"/>
      <c r="Q2" s="246"/>
    </row>
    <row r="3" spans="1:17" ht="23.25">
      <c r="A3" s="277" t="s">
        <v>23</v>
      </c>
      <c r="B3" s="277"/>
      <c r="C3" s="278">
        <f>'Project Info'!C11</f>
        <v>0</v>
      </c>
      <c r="D3" s="278"/>
      <c r="E3" s="278"/>
      <c r="F3" s="246"/>
      <c r="G3" s="246"/>
      <c r="H3" s="246"/>
      <c r="I3" s="246"/>
      <c r="J3" s="246"/>
      <c r="K3" s="246"/>
      <c r="L3" s="246"/>
      <c r="M3" s="246"/>
      <c r="N3" s="246"/>
      <c r="O3" s="246"/>
      <c r="P3" s="246"/>
      <c r="Q3" s="246"/>
    </row>
    <row r="5" spans="1:17" ht="26.25" thickBot="1">
      <c r="A5" s="3" t="s">
        <v>67</v>
      </c>
      <c r="B5" s="2"/>
      <c r="C5" s="4"/>
      <c r="D5" s="2"/>
      <c r="E5" s="2"/>
      <c r="F5" s="2"/>
      <c r="G5" s="2"/>
      <c r="H5" s="2"/>
      <c r="I5" s="2"/>
      <c r="J5" s="5"/>
      <c r="K5" s="2"/>
      <c r="L5" s="2"/>
      <c r="M5" s="6"/>
      <c r="N5" s="6"/>
      <c r="O5" s="6"/>
      <c r="P5" s="6"/>
      <c r="Q5" s="246"/>
    </row>
    <row r="6" spans="1:17" ht="16.5" customHeight="1" thickTop="1">
      <c r="A6" s="281" t="s">
        <v>29</v>
      </c>
      <c r="B6" s="282"/>
      <c r="C6" s="301" t="s">
        <v>68</v>
      </c>
      <c r="D6" s="303" t="s">
        <v>69</v>
      </c>
      <c r="E6" s="304"/>
      <c r="F6" s="304"/>
      <c r="G6" s="304"/>
      <c r="H6" s="304"/>
      <c r="I6" s="367"/>
      <c r="J6" s="283" t="s">
        <v>70</v>
      </c>
      <c r="K6" s="284"/>
      <c r="L6" s="284"/>
      <c r="M6" s="284"/>
      <c r="N6" s="100"/>
      <c r="O6" s="285" t="s">
        <v>71</v>
      </c>
      <c r="P6" s="285" t="s">
        <v>33</v>
      </c>
      <c r="Q6" s="246"/>
    </row>
    <row r="7" spans="1:17" ht="114.75" customHeight="1" thickBot="1">
      <c r="A7" s="13" t="s">
        <v>34</v>
      </c>
      <c r="B7" s="7" t="s">
        <v>35</v>
      </c>
      <c r="C7" s="357"/>
      <c r="D7" s="8" t="s">
        <v>36</v>
      </c>
      <c r="E7" s="16" t="s">
        <v>37</v>
      </c>
      <c r="F7" s="9" t="s">
        <v>38</v>
      </c>
      <c r="G7" s="16" t="s">
        <v>39</v>
      </c>
      <c r="H7" s="10" t="s">
        <v>72</v>
      </c>
      <c r="I7" s="15" t="s">
        <v>73</v>
      </c>
      <c r="J7" s="338" t="s">
        <v>74</v>
      </c>
      <c r="K7" s="339"/>
      <c r="L7" s="339"/>
      <c r="M7" s="339"/>
      <c r="N7" s="340"/>
      <c r="O7" s="348"/>
      <c r="P7" s="348"/>
      <c r="Q7" s="246"/>
    </row>
    <row r="8" spans="1:17" ht="16.5" customHeight="1" thickTop="1">
      <c r="A8" s="333" t="s">
        <v>75</v>
      </c>
      <c r="B8" s="361" t="s">
        <v>76</v>
      </c>
      <c r="C8" s="370"/>
      <c r="D8" s="354"/>
      <c r="E8" s="328"/>
      <c r="F8" s="349"/>
      <c r="G8" s="328"/>
      <c r="H8" s="349"/>
      <c r="I8" s="351"/>
      <c r="J8" s="341"/>
      <c r="K8" s="342"/>
      <c r="L8" s="342"/>
      <c r="M8" s="342"/>
      <c r="N8" s="343"/>
      <c r="O8" s="333" t="s">
        <v>77</v>
      </c>
      <c r="P8" s="333" t="s">
        <v>78</v>
      </c>
      <c r="Q8" s="246"/>
    </row>
    <row r="9" spans="1:17" ht="15.75" customHeight="1">
      <c r="A9" s="368"/>
      <c r="B9" s="362"/>
      <c r="C9" s="371"/>
      <c r="D9" s="355"/>
      <c r="E9" s="326"/>
      <c r="F9" s="323"/>
      <c r="G9" s="326"/>
      <c r="H9" s="323"/>
      <c r="I9" s="352"/>
      <c r="J9" s="341"/>
      <c r="K9" s="342"/>
      <c r="L9" s="342"/>
      <c r="M9" s="342"/>
      <c r="N9" s="343"/>
      <c r="O9" s="331"/>
      <c r="P9" s="331"/>
      <c r="Q9" s="246"/>
    </row>
    <row r="10" spans="1:17" ht="15.75" customHeight="1">
      <c r="A10" s="368"/>
      <c r="B10" s="362"/>
      <c r="C10" s="371"/>
      <c r="D10" s="355"/>
      <c r="E10" s="326"/>
      <c r="F10" s="323"/>
      <c r="G10" s="326"/>
      <c r="H10" s="323"/>
      <c r="I10" s="352"/>
      <c r="J10" s="341"/>
      <c r="K10" s="342"/>
      <c r="L10" s="342"/>
      <c r="M10" s="342"/>
      <c r="N10" s="343"/>
      <c r="O10" s="331"/>
      <c r="P10" s="331"/>
      <c r="Q10" s="246"/>
    </row>
    <row r="11" spans="1:17" ht="15.75" customHeight="1">
      <c r="A11" s="368"/>
      <c r="B11" s="362"/>
      <c r="C11" s="371"/>
      <c r="D11" s="356"/>
      <c r="E11" s="329"/>
      <c r="F11" s="350"/>
      <c r="G11" s="329"/>
      <c r="H11" s="350"/>
      <c r="I11" s="353"/>
      <c r="J11" s="341"/>
      <c r="K11" s="342"/>
      <c r="L11" s="342"/>
      <c r="M11" s="342"/>
      <c r="N11" s="343"/>
      <c r="O11" s="331"/>
      <c r="P11" s="320" t="s">
        <v>79</v>
      </c>
      <c r="Q11" s="246"/>
    </row>
    <row r="12" spans="1:17" ht="18.75" customHeight="1">
      <c r="A12" s="368"/>
      <c r="B12" s="330" t="s">
        <v>80</v>
      </c>
      <c r="C12" s="371"/>
      <c r="D12" s="365"/>
      <c r="E12" s="325"/>
      <c r="F12" s="322"/>
      <c r="G12" s="325"/>
      <c r="H12" s="322"/>
      <c r="I12" s="375"/>
      <c r="J12" s="341"/>
      <c r="K12" s="342"/>
      <c r="L12" s="342"/>
      <c r="M12" s="342"/>
      <c r="N12" s="343"/>
      <c r="O12" s="330" t="s">
        <v>81</v>
      </c>
      <c r="P12" s="320"/>
      <c r="Q12" s="246"/>
    </row>
    <row r="13" spans="1:17" ht="12.75" customHeight="1">
      <c r="A13" s="368"/>
      <c r="B13" s="331"/>
      <c r="C13" s="371"/>
      <c r="D13" s="355"/>
      <c r="E13" s="326"/>
      <c r="F13" s="323"/>
      <c r="G13" s="326"/>
      <c r="H13" s="323"/>
      <c r="I13" s="352"/>
      <c r="J13" s="341"/>
      <c r="K13" s="342"/>
      <c r="L13" s="342"/>
      <c r="M13" s="342"/>
      <c r="N13" s="343"/>
      <c r="O13" s="331"/>
      <c r="P13" s="320" t="s">
        <v>82</v>
      </c>
      <c r="Q13" s="246"/>
    </row>
    <row r="14" spans="1:17" ht="13.5" customHeight="1" thickBot="1">
      <c r="A14" s="369"/>
      <c r="B14" s="331"/>
      <c r="C14" s="372"/>
      <c r="D14" s="366"/>
      <c r="E14" s="327"/>
      <c r="F14" s="324"/>
      <c r="G14" s="327"/>
      <c r="H14" s="324"/>
      <c r="I14" s="376"/>
      <c r="J14" s="341"/>
      <c r="K14" s="342"/>
      <c r="L14" s="342"/>
      <c r="M14" s="342"/>
      <c r="N14" s="343"/>
      <c r="O14" s="332"/>
      <c r="P14" s="321"/>
      <c r="Q14" s="246"/>
    </row>
    <row r="15" spans="1:17" ht="33" customHeight="1" thickTop="1">
      <c r="A15" s="333">
        <v>403</v>
      </c>
      <c r="B15" s="333" t="s">
        <v>83</v>
      </c>
      <c r="C15" s="359"/>
      <c r="D15" s="306" t="s">
        <v>84</v>
      </c>
      <c r="E15" s="373">
        <f>ROUNDUP(C15/750,0)</f>
        <v>0</v>
      </c>
      <c r="F15" s="380" t="s">
        <v>85</v>
      </c>
      <c r="G15" s="373">
        <f>ROUNDUP(C15/750,0)</f>
        <v>0</v>
      </c>
      <c r="H15" s="383" t="s">
        <v>86</v>
      </c>
      <c r="I15" s="336">
        <f>ROUNDUP(C15/750,0)</f>
        <v>0</v>
      </c>
      <c r="J15" s="341"/>
      <c r="K15" s="342"/>
      <c r="L15" s="342"/>
      <c r="M15" s="342"/>
      <c r="N15" s="343"/>
      <c r="O15" s="334"/>
      <c r="P15" s="11" t="s">
        <v>87</v>
      </c>
      <c r="Q15" s="246"/>
    </row>
    <row r="16" spans="1:17" ht="48.75" customHeight="1" thickBot="1">
      <c r="A16" s="332"/>
      <c r="B16" s="377"/>
      <c r="C16" s="363"/>
      <c r="D16" s="364"/>
      <c r="E16" s="374"/>
      <c r="F16" s="385"/>
      <c r="G16" s="374"/>
      <c r="H16" s="384"/>
      <c r="I16" s="347"/>
      <c r="J16" s="341"/>
      <c r="K16" s="342"/>
      <c r="L16" s="342"/>
      <c r="M16" s="342"/>
      <c r="N16" s="343"/>
      <c r="O16" s="346"/>
      <c r="P16" s="12" t="s">
        <v>88</v>
      </c>
      <c r="Q16" s="246"/>
    </row>
    <row r="17" spans="1:16" ht="33" customHeight="1" thickTop="1">
      <c r="A17" s="333">
        <v>403</v>
      </c>
      <c r="B17" s="333" t="s">
        <v>89</v>
      </c>
      <c r="C17" s="359"/>
      <c r="D17" s="306" t="s">
        <v>90</v>
      </c>
      <c r="E17" s="386"/>
      <c r="F17" s="380" t="s">
        <v>91</v>
      </c>
      <c r="G17" s="373">
        <f>ROUNDUP(C17/750,0)</f>
        <v>0</v>
      </c>
      <c r="H17" s="380" t="s">
        <v>91</v>
      </c>
      <c r="I17" s="336">
        <f>ROUNDUP(C17/750,0)</f>
        <v>0</v>
      </c>
      <c r="J17" s="341"/>
      <c r="K17" s="342"/>
      <c r="L17" s="342"/>
      <c r="M17" s="342"/>
      <c r="N17" s="343"/>
      <c r="O17" s="334"/>
      <c r="P17" s="11" t="s">
        <v>87</v>
      </c>
    </row>
    <row r="18" spans="1:16" ht="48.75" customHeight="1" thickBot="1">
      <c r="A18" s="332"/>
      <c r="B18" s="358"/>
      <c r="C18" s="360"/>
      <c r="D18" s="307"/>
      <c r="E18" s="387"/>
      <c r="F18" s="381"/>
      <c r="G18" s="382"/>
      <c r="H18" s="381"/>
      <c r="I18" s="337"/>
      <c r="J18" s="341"/>
      <c r="K18" s="342"/>
      <c r="L18" s="342"/>
      <c r="M18" s="342"/>
      <c r="N18" s="343"/>
      <c r="O18" s="335"/>
      <c r="P18" s="21" t="s">
        <v>88</v>
      </c>
    </row>
    <row r="19" spans="1:16" ht="48.75" customHeight="1" thickTop="1">
      <c r="A19" s="333">
        <v>411</v>
      </c>
      <c r="B19" s="333" t="s">
        <v>89</v>
      </c>
      <c r="C19" s="359"/>
      <c r="D19" s="306" t="s">
        <v>65</v>
      </c>
      <c r="E19" s="378"/>
      <c r="F19" s="380" t="s">
        <v>91</v>
      </c>
      <c r="G19" s="373">
        <f>ROUNDUP(C19/750,0)</f>
        <v>0</v>
      </c>
      <c r="H19" s="380" t="s">
        <v>91</v>
      </c>
      <c r="I19" s="336">
        <f>ROUNDUP(C19/750,0)</f>
        <v>0</v>
      </c>
      <c r="J19" s="341"/>
      <c r="K19" s="342"/>
      <c r="L19" s="342"/>
      <c r="M19" s="342"/>
      <c r="N19" s="343"/>
      <c r="O19" s="334"/>
      <c r="P19" s="11" t="s">
        <v>87</v>
      </c>
    </row>
    <row r="20" spans="1:16" ht="48.75" customHeight="1" thickBot="1">
      <c r="A20" s="332"/>
      <c r="B20" s="358"/>
      <c r="C20" s="360"/>
      <c r="D20" s="307"/>
      <c r="E20" s="379"/>
      <c r="F20" s="381"/>
      <c r="G20" s="382"/>
      <c r="H20" s="381"/>
      <c r="I20" s="337"/>
      <c r="J20" s="341"/>
      <c r="K20" s="342"/>
      <c r="L20" s="342"/>
      <c r="M20" s="342"/>
      <c r="N20" s="343"/>
      <c r="O20" s="335"/>
      <c r="P20" s="21" t="s">
        <v>88</v>
      </c>
    </row>
    <row r="21" spans="1:16" ht="138" customHeight="1" thickTop="1" thickBot="1">
      <c r="A21" s="23">
        <v>410</v>
      </c>
      <c r="B21" s="255" t="s">
        <v>92</v>
      </c>
      <c r="C21" s="114"/>
      <c r="D21" s="115"/>
      <c r="E21" s="116"/>
      <c r="F21" s="116"/>
      <c r="G21" s="116"/>
      <c r="H21" s="116"/>
      <c r="I21" s="117"/>
      <c r="J21" s="341"/>
      <c r="K21" s="342"/>
      <c r="L21" s="342"/>
      <c r="M21" s="342"/>
      <c r="N21" s="343"/>
      <c r="O21" s="24" t="s">
        <v>93</v>
      </c>
      <c r="P21" s="118"/>
    </row>
    <row r="22" spans="1:16" ht="71.25" customHeight="1" thickTop="1" thickBot="1">
      <c r="A22" s="23">
        <v>413</v>
      </c>
      <c r="B22" s="22" t="s">
        <v>94</v>
      </c>
      <c r="C22" s="114"/>
      <c r="D22" s="115"/>
      <c r="E22" s="116"/>
      <c r="F22" s="116"/>
      <c r="G22" s="116"/>
      <c r="H22" s="116"/>
      <c r="I22" s="117"/>
      <c r="J22" s="344"/>
      <c r="K22" s="345"/>
      <c r="L22" s="345"/>
      <c r="M22" s="345"/>
      <c r="N22" s="286"/>
      <c r="O22" s="24" t="s">
        <v>95</v>
      </c>
      <c r="P22" s="118"/>
    </row>
    <row r="23" spans="1:16" ht="13.5" thickTop="1">
      <c r="A23" s="246"/>
      <c r="B23" s="246"/>
      <c r="C23" s="246"/>
      <c r="D23" s="246"/>
      <c r="E23" s="246"/>
      <c r="F23" s="246"/>
      <c r="G23" s="246"/>
      <c r="H23" s="246"/>
      <c r="I23" s="246"/>
      <c r="J23" s="246"/>
      <c r="K23" s="246"/>
      <c r="L23" s="246"/>
      <c r="M23" s="246"/>
      <c r="N23" s="246"/>
      <c r="O23" s="246"/>
      <c r="P23" s="246"/>
    </row>
  </sheetData>
  <sheetProtection password="CFD9" sheet="1" objects="1" scenarios="1"/>
  <customSheetViews>
    <customSheetView guid="{0771FF34-3C1F-4A79-B131-EBDBF968A17A}" showPageBreaks="1" showRuler="0">
      <pageMargins left="0" right="0" top="0" bottom="0" header="0" footer="0"/>
      <pageSetup orientation="portrait" horizontalDpi="4294967293" verticalDpi="0" r:id="rId1"/>
      <headerFooter alignWithMargins="0"/>
    </customSheetView>
  </customSheetViews>
  <mergeCells count="68">
    <mergeCell ref="D19:D20"/>
    <mergeCell ref="E19:E20"/>
    <mergeCell ref="F19:F20"/>
    <mergeCell ref="G19:G20"/>
    <mergeCell ref="H15:H16"/>
    <mergeCell ref="F15:F16"/>
    <mergeCell ref="E17:E18"/>
    <mergeCell ref="F17:F18"/>
    <mergeCell ref="G15:G16"/>
    <mergeCell ref="H19:H20"/>
    <mergeCell ref="G17:G18"/>
    <mergeCell ref="H17:H18"/>
    <mergeCell ref="A19:A20"/>
    <mergeCell ref="B19:B20"/>
    <mergeCell ref="C19:C20"/>
    <mergeCell ref="B15:B16"/>
    <mergeCell ref="A15:A16"/>
    <mergeCell ref="A17:A18"/>
    <mergeCell ref="I1:J1"/>
    <mergeCell ref="K1:M1"/>
    <mergeCell ref="K2:M2"/>
    <mergeCell ref="G2:J2"/>
    <mergeCell ref="A1:B1"/>
    <mergeCell ref="A2:B2"/>
    <mergeCell ref="A3:B3"/>
    <mergeCell ref="C2:E2"/>
    <mergeCell ref="C3:E3"/>
    <mergeCell ref="C1:F1"/>
    <mergeCell ref="D17:D18"/>
    <mergeCell ref="C15:C16"/>
    <mergeCell ref="E8:E11"/>
    <mergeCell ref="E12:E14"/>
    <mergeCell ref="D15:D16"/>
    <mergeCell ref="D12:D14"/>
    <mergeCell ref="D6:I6"/>
    <mergeCell ref="A8:A14"/>
    <mergeCell ref="C8:C14"/>
    <mergeCell ref="E15:E16"/>
    <mergeCell ref="I12:I14"/>
    <mergeCell ref="H12:H14"/>
    <mergeCell ref="D8:D11"/>
    <mergeCell ref="A6:B6"/>
    <mergeCell ref="C6:C7"/>
    <mergeCell ref="B17:B18"/>
    <mergeCell ref="C17:C18"/>
    <mergeCell ref="B12:B14"/>
    <mergeCell ref="B8:B11"/>
    <mergeCell ref="J6:M6"/>
    <mergeCell ref="O6:O7"/>
    <mergeCell ref="P6:P7"/>
    <mergeCell ref="F8:F11"/>
    <mergeCell ref="H8:H11"/>
    <mergeCell ref="O8:O11"/>
    <mergeCell ref="I8:I11"/>
    <mergeCell ref="O17:O18"/>
    <mergeCell ref="I17:I18"/>
    <mergeCell ref="J7:N22"/>
    <mergeCell ref="O15:O16"/>
    <mergeCell ref="I15:I16"/>
    <mergeCell ref="I19:I20"/>
    <mergeCell ref="O19:O20"/>
    <mergeCell ref="P13:P14"/>
    <mergeCell ref="F12:F14"/>
    <mergeCell ref="G12:G14"/>
    <mergeCell ref="G8:G11"/>
    <mergeCell ref="P11:P12"/>
    <mergeCell ref="O12:O14"/>
    <mergeCell ref="P8:P10"/>
  </mergeCells>
  <phoneticPr fontId="0" type="noConversion"/>
  <conditionalFormatting sqref="C15:C20 E17:E18">
    <cfRule type="expression" dxfId="5" priority="1" stopIfTrue="1">
      <formula>C15=""</formula>
    </cfRule>
  </conditionalFormatting>
  <printOptions horizontalCentered="1" verticalCentered="1"/>
  <pageMargins left="0.25" right="0.25" top="0.25" bottom="0.25" header="1.38" footer="0.5"/>
  <pageSetup scale="55" orientation="landscape" horizontalDpi="4294967293"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26"/>
  <sheetViews>
    <sheetView showGridLines="0" showRowColHeaders="0" zoomScale="65" zoomScaleNormal="65" workbookViewId="0">
      <selection activeCell="Q7" sqref="Q7"/>
    </sheetView>
  </sheetViews>
  <sheetFormatPr defaultRowHeight="12.75"/>
  <cols>
    <col min="1" max="1" width="5.85546875" customWidth="1"/>
    <col min="2" max="2" width="40.85546875" bestFit="1" customWidth="1"/>
    <col min="3" max="3" width="17.42578125" customWidth="1"/>
    <col min="4" max="4" width="17.140625" customWidth="1"/>
    <col min="5" max="5" width="20.42578125" customWidth="1"/>
    <col min="6" max="6" width="18.5703125" customWidth="1"/>
    <col min="7" max="7" width="21.5703125" customWidth="1"/>
    <col min="8" max="8" width="30.140625" bestFit="1" customWidth="1"/>
    <col min="9" max="9" width="27.140625" bestFit="1" customWidth="1"/>
    <col min="10" max="10" width="25" customWidth="1"/>
    <col min="11" max="11" width="23.28515625" customWidth="1"/>
    <col min="12" max="12" width="27.42578125" bestFit="1" customWidth="1"/>
  </cols>
  <sheetData>
    <row r="1" spans="1:12" ht="23.25">
      <c r="A1" s="277" t="s">
        <v>20</v>
      </c>
      <c r="B1" s="277"/>
      <c r="C1" s="318">
        <f>'Project Info'!C9</f>
        <v>0</v>
      </c>
      <c r="D1" s="318"/>
      <c r="E1" s="318"/>
      <c r="F1" s="246"/>
      <c r="G1" s="246"/>
      <c r="H1" s="244" t="s">
        <v>24</v>
      </c>
      <c r="I1" s="318">
        <f>'Project Info'!C14</f>
        <v>0</v>
      </c>
      <c r="J1" s="318"/>
      <c r="K1" s="244" t="s">
        <v>21</v>
      </c>
      <c r="L1" s="72">
        <f>'Project Info'!G9</f>
        <v>0</v>
      </c>
    </row>
    <row r="2" spans="1:12" ht="23.25">
      <c r="A2" s="277" t="s">
        <v>22</v>
      </c>
      <c r="B2" s="277"/>
      <c r="C2" s="278">
        <f>'Project Info'!C10</f>
        <v>0</v>
      </c>
      <c r="D2" s="278"/>
      <c r="E2" s="278"/>
      <c r="F2" s="277" t="s">
        <v>25</v>
      </c>
      <c r="G2" s="277"/>
      <c r="H2" s="277"/>
      <c r="I2" s="278">
        <f>'Project Info'!C15</f>
        <v>0</v>
      </c>
      <c r="J2" s="278"/>
      <c r="K2" s="246"/>
      <c r="L2" s="246"/>
    </row>
    <row r="3" spans="1:12" ht="23.25">
      <c r="A3" s="277" t="s">
        <v>23</v>
      </c>
      <c r="B3" s="277"/>
      <c r="C3" s="278">
        <f>'Project Info'!C11</f>
        <v>0</v>
      </c>
      <c r="D3" s="278"/>
      <c r="E3" s="278"/>
      <c r="F3" s="246"/>
      <c r="G3" s="246"/>
      <c r="H3" s="246"/>
      <c r="I3" s="246"/>
      <c r="J3" s="246"/>
      <c r="K3" s="246"/>
      <c r="L3" s="246"/>
    </row>
    <row r="5" spans="1:12" ht="26.25" thickBot="1">
      <c r="A5" s="3" t="s">
        <v>7</v>
      </c>
      <c r="B5" s="2"/>
      <c r="C5" s="2"/>
      <c r="D5" s="2"/>
      <c r="E5" s="2"/>
      <c r="F5" s="2"/>
      <c r="G5" s="2"/>
      <c r="H5" s="5"/>
      <c r="I5" s="2"/>
      <c r="J5" s="6"/>
      <c r="K5" s="6"/>
      <c r="L5" s="6"/>
    </row>
    <row r="6" spans="1:12" ht="24.95" customHeight="1" thickTop="1">
      <c r="A6" s="281" t="s">
        <v>29</v>
      </c>
      <c r="B6" s="282"/>
      <c r="C6" s="303" t="s">
        <v>69</v>
      </c>
      <c r="D6" s="304"/>
      <c r="E6" s="304"/>
      <c r="F6" s="304"/>
      <c r="G6" s="367"/>
      <c r="H6" s="283" t="s">
        <v>70</v>
      </c>
      <c r="I6" s="284"/>
      <c r="J6" s="284"/>
      <c r="K6" s="285" t="s">
        <v>71</v>
      </c>
      <c r="L6" s="285" t="s">
        <v>33</v>
      </c>
    </row>
    <row r="7" spans="1:12" ht="102" customHeight="1" thickBot="1">
      <c r="A7" s="13" t="s">
        <v>34</v>
      </c>
      <c r="B7" s="7" t="s">
        <v>35</v>
      </c>
      <c r="C7" s="8" t="s">
        <v>96</v>
      </c>
      <c r="D7" s="9" t="s">
        <v>97</v>
      </c>
      <c r="E7" s="10" t="s">
        <v>98</v>
      </c>
      <c r="F7" s="9" t="s">
        <v>99</v>
      </c>
      <c r="G7" s="39" t="s">
        <v>100</v>
      </c>
      <c r="H7" s="338" t="s">
        <v>74</v>
      </c>
      <c r="I7" s="339"/>
      <c r="J7" s="340"/>
      <c r="K7" s="348"/>
      <c r="L7" s="348"/>
    </row>
    <row r="8" spans="1:12" ht="51" customHeight="1" thickTop="1">
      <c r="A8" s="333" t="s">
        <v>101</v>
      </c>
      <c r="B8" s="361" t="s">
        <v>102</v>
      </c>
      <c r="C8" s="401" t="s">
        <v>103</v>
      </c>
      <c r="D8" s="402"/>
      <c r="E8" s="402"/>
      <c r="F8" s="402"/>
      <c r="G8" s="403"/>
      <c r="H8" s="341"/>
      <c r="I8" s="342"/>
      <c r="J8" s="343"/>
      <c r="K8" s="333"/>
      <c r="L8" s="285" t="s">
        <v>104</v>
      </c>
    </row>
    <row r="9" spans="1:12" ht="12.75" customHeight="1">
      <c r="A9" s="331"/>
      <c r="B9" s="362"/>
      <c r="C9" s="404"/>
      <c r="D9" s="405"/>
      <c r="E9" s="405"/>
      <c r="F9" s="405"/>
      <c r="G9" s="406"/>
      <c r="H9" s="341"/>
      <c r="I9" s="342"/>
      <c r="J9" s="343"/>
      <c r="K9" s="331"/>
      <c r="L9" s="397"/>
    </row>
    <row r="10" spans="1:12" ht="12.75" customHeight="1">
      <c r="A10" s="331"/>
      <c r="B10" s="362"/>
      <c r="C10" s="404"/>
      <c r="D10" s="405"/>
      <c r="E10" s="405"/>
      <c r="F10" s="405"/>
      <c r="G10" s="406"/>
      <c r="H10" s="341"/>
      <c r="I10" s="342"/>
      <c r="J10" s="343"/>
      <c r="K10" s="331"/>
      <c r="L10" s="397"/>
    </row>
    <row r="11" spans="1:12" ht="28.5" customHeight="1" thickBot="1">
      <c r="A11" s="331"/>
      <c r="B11" s="330"/>
      <c r="C11" s="407"/>
      <c r="D11" s="408"/>
      <c r="E11" s="408"/>
      <c r="F11" s="408"/>
      <c r="G11" s="409"/>
      <c r="H11" s="341"/>
      <c r="I11" s="342"/>
      <c r="J11" s="343"/>
      <c r="K11" s="331"/>
      <c r="L11" s="397"/>
    </row>
    <row r="12" spans="1:12" ht="28.5" customHeight="1" thickTop="1">
      <c r="A12" s="331"/>
      <c r="B12" s="361" t="s">
        <v>105</v>
      </c>
      <c r="C12" s="392" t="s">
        <v>106</v>
      </c>
      <c r="D12" s="415"/>
      <c r="E12" s="373" t="s">
        <v>107</v>
      </c>
      <c r="F12" s="415"/>
      <c r="G12" s="390"/>
      <c r="H12" s="341"/>
      <c r="I12" s="342"/>
      <c r="J12" s="343"/>
      <c r="K12" s="333"/>
      <c r="L12" s="285" t="s">
        <v>108</v>
      </c>
    </row>
    <row r="13" spans="1:12" ht="28.5" customHeight="1">
      <c r="A13" s="331"/>
      <c r="B13" s="362"/>
      <c r="C13" s="414"/>
      <c r="D13" s="416"/>
      <c r="E13" s="382"/>
      <c r="F13" s="416"/>
      <c r="G13" s="410"/>
      <c r="H13" s="341"/>
      <c r="I13" s="342"/>
      <c r="J13" s="343"/>
      <c r="K13" s="331"/>
      <c r="L13" s="397"/>
    </row>
    <row r="14" spans="1:12" ht="28.5" customHeight="1">
      <c r="A14" s="331"/>
      <c r="B14" s="362"/>
      <c r="C14" s="414"/>
      <c r="D14" s="416"/>
      <c r="E14" s="382"/>
      <c r="F14" s="416"/>
      <c r="G14" s="410"/>
      <c r="H14" s="341"/>
      <c r="I14" s="342"/>
      <c r="J14" s="343"/>
      <c r="K14" s="331"/>
      <c r="L14" s="397"/>
    </row>
    <row r="15" spans="1:12" ht="28.5" customHeight="1" thickBot="1">
      <c r="A15" s="331"/>
      <c r="B15" s="330"/>
      <c r="C15" s="414"/>
      <c r="D15" s="416"/>
      <c r="E15" s="382"/>
      <c r="F15" s="416"/>
      <c r="G15" s="391"/>
      <c r="H15" s="341"/>
      <c r="I15" s="342"/>
      <c r="J15" s="343"/>
      <c r="K15" s="331"/>
      <c r="L15" s="397"/>
    </row>
    <row r="16" spans="1:12" ht="28.5" customHeight="1" thickTop="1">
      <c r="A16" s="331"/>
      <c r="B16" s="333" t="s">
        <v>109</v>
      </c>
      <c r="C16" s="306" t="s">
        <v>46</v>
      </c>
      <c r="D16" s="380"/>
      <c r="E16" s="380" t="s">
        <v>46</v>
      </c>
      <c r="F16" s="380" t="s">
        <v>46</v>
      </c>
      <c r="G16" s="411"/>
      <c r="H16" s="341"/>
      <c r="I16" s="342"/>
      <c r="J16" s="343"/>
      <c r="K16" s="398"/>
      <c r="L16" s="396" t="s">
        <v>110</v>
      </c>
    </row>
    <row r="17" spans="1:12" ht="28.5" customHeight="1">
      <c r="A17" s="331"/>
      <c r="B17" s="331"/>
      <c r="C17" s="307"/>
      <c r="D17" s="381"/>
      <c r="E17" s="381"/>
      <c r="F17" s="381"/>
      <c r="G17" s="412"/>
      <c r="H17" s="341"/>
      <c r="I17" s="342"/>
      <c r="J17" s="343"/>
      <c r="K17" s="399"/>
      <c r="L17" s="320"/>
    </row>
    <row r="18" spans="1:12" ht="28.5" customHeight="1" thickBot="1">
      <c r="A18" s="331"/>
      <c r="B18" s="332"/>
      <c r="C18" s="364"/>
      <c r="D18" s="385"/>
      <c r="E18" s="385"/>
      <c r="F18" s="385"/>
      <c r="G18" s="413"/>
      <c r="H18" s="341"/>
      <c r="I18" s="342"/>
      <c r="J18" s="343"/>
      <c r="K18" s="400"/>
      <c r="L18" s="321"/>
    </row>
    <row r="19" spans="1:12" ht="34.5" customHeight="1" thickTop="1">
      <c r="A19" s="331"/>
      <c r="B19" s="333" t="s">
        <v>111</v>
      </c>
      <c r="C19" s="417"/>
      <c r="D19" s="373" t="s">
        <v>112</v>
      </c>
      <c r="E19" s="415"/>
      <c r="F19" s="373" t="s">
        <v>113</v>
      </c>
      <c r="G19" s="411"/>
      <c r="H19" s="341"/>
      <c r="I19" s="342"/>
      <c r="J19" s="343"/>
      <c r="K19" s="398"/>
      <c r="L19" s="396" t="s">
        <v>110</v>
      </c>
    </row>
    <row r="20" spans="1:12">
      <c r="A20" s="331"/>
      <c r="B20" s="331"/>
      <c r="C20" s="418"/>
      <c r="D20" s="382"/>
      <c r="E20" s="416"/>
      <c r="F20" s="382"/>
      <c r="G20" s="412"/>
      <c r="H20" s="341"/>
      <c r="I20" s="342"/>
      <c r="J20" s="343"/>
      <c r="K20" s="399"/>
      <c r="L20" s="320"/>
    </row>
    <row r="21" spans="1:12" ht="37.5" customHeight="1" thickBot="1">
      <c r="A21" s="331"/>
      <c r="B21" s="332"/>
      <c r="C21" s="419"/>
      <c r="D21" s="374"/>
      <c r="E21" s="420"/>
      <c r="F21" s="374"/>
      <c r="G21" s="413"/>
      <c r="H21" s="341"/>
      <c r="I21" s="342"/>
      <c r="J21" s="343"/>
      <c r="K21" s="400"/>
      <c r="L21" s="321"/>
    </row>
    <row r="22" spans="1:12" ht="60" customHeight="1" thickTop="1">
      <c r="A22" s="331"/>
      <c r="B22" s="333" t="s">
        <v>114</v>
      </c>
      <c r="C22" s="306"/>
      <c r="D22" s="380"/>
      <c r="E22" s="383"/>
      <c r="F22" s="380"/>
      <c r="G22" s="275"/>
      <c r="H22" s="341"/>
      <c r="I22" s="342"/>
      <c r="J22" s="343"/>
      <c r="K22" s="285" t="s">
        <v>115</v>
      </c>
      <c r="L22" s="396"/>
    </row>
    <row r="23" spans="1:12" ht="30" customHeight="1" thickBot="1">
      <c r="A23" s="332"/>
      <c r="B23" s="332"/>
      <c r="C23" s="364"/>
      <c r="D23" s="385"/>
      <c r="E23" s="384"/>
      <c r="F23" s="385"/>
      <c r="G23" s="305"/>
      <c r="H23" s="341"/>
      <c r="I23" s="342"/>
      <c r="J23" s="343"/>
      <c r="K23" s="348"/>
      <c r="L23" s="321"/>
    </row>
    <row r="24" spans="1:12" ht="75" customHeight="1" thickTop="1">
      <c r="A24" s="388" t="s">
        <v>116</v>
      </c>
      <c r="B24" s="333" t="s">
        <v>117</v>
      </c>
      <c r="C24" s="392" t="s">
        <v>118</v>
      </c>
      <c r="D24" s="380"/>
      <c r="E24" s="394" t="s">
        <v>119</v>
      </c>
      <c r="F24" s="390"/>
      <c r="G24" s="336" t="s">
        <v>120</v>
      </c>
      <c r="H24" s="341"/>
      <c r="I24" s="342"/>
      <c r="J24" s="343"/>
      <c r="K24" s="285"/>
      <c r="L24" s="396"/>
    </row>
    <row r="25" spans="1:12" ht="20.25" customHeight="1" thickBot="1">
      <c r="A25" s="389"/>
      <c r="B25" s="332"/>
      <c r="C25" s="393"/>
      <c r="D25" s="385"/>
      <c r="E25" s="395"/>
      <c r="F25" s="391"/>
      <c r="G25" s="347"/>
      <c r="H25" s="344"/>
      <c r="I25" s="345"/>
      <c r="J25" s="286"/>
      <c r="K25" s="348"/>
      <c r="L25" s="321"/>
    </row>
    <row r="26" spans="1:12" ht="13.5" thickTop="1">
      <c r="A26" s="246"/>
      <c r="B26" s="246"/>
      <c r="C26" s="246"/>
      <c r="D26" s="246"/>
      <c r="E26" s="246"/>
      <c r="F26" s="246"/>
      <c r="G26" s="246"/>
      <c r="H26" s="246"/>
      <c r="I26" s="246"/>
      <c r="J26" s="246"/>
      <c r="K26" s="246"/>
      <c r="L26" s="246"/>
    </row>
  </sheetData>
  <sheetProtection selectLockedCells="1"/>
  <mergeCells count="61">
    <mergeCell ref="F2:H2"/>
    <mergeCell ref="I1:J1"/>
    <mergeCell ref="I2:J2"/>
    <mergeCell ref="F12:F15"/>
    <mergeCell ref="A6:B6"/>
    <mergeCell ref="A3:B3"/>
    <mergeCell ref="C3:E3"/>
    <mergeCell ref="A1:B1"/>
    <mergeCell ref="C1:E1"/>
    <mergeCell ref="A2:B2"/>
    <mergeCell ref="C2:E2"/>
    <mergeCell ref="A8:A23"/>
    <mergeCell ref="B19:B21"/>
    <mergeCell ref="E19:E21"/>
    <mergeCell ref="B22:B23"/>
    <mergeCell ref="C22:C23"/>
    <mergeCell ref="F19:F21"/>
    <mergeCell ref="K24:K25"/>
    <mergeCell ref="K6:K7"/>
    <mergeCell ref="C6:G6"/>
    <mergeCell ref="G19:G21"/>
    <mergeCell ref="E22:E23"/>
    <mergeCell ref="D22:D23"/>
    <mergeCell ref="E16:E18"/>
    <mergeCell ref="C12:C15"/>
    <mergeCell ref="D12:D15"/>
    <mergeCell ref="E12:E15"/>
    <mergeCell ref="C19:C21"/>
    <mergeCell ref="D19:D21"/>
    <mergeCell ref="G22:G23"/>
    <mergeCell ref="F22:F23"/>
    <mergeCell ref="B12:B15"/>
    <mergeCell ref="B8:B11"/>
    <mergeCell ref="B16:B18"/>
    <mergeCell ref="C16:C18"/>
    <mergeCell ref="D16:D18"/>
    <mergeCell ref="C8:G11"/>
    <mergeCell ref="G12:G15"/>
    <mergeCell ref="F16:F18"/>
    <mergeCell ref="G16:G18"/>
    <mergeCell ref="L24:L25"/>
    <mergeCell ref="L12:L15"/>
    <mergeCell ref="H6:J6"/>
    <mergeCell ref="K8:K11"/>
    <mergeCell ref="L6:L7"/>
    <mergeCell ref="L8:L11"/>
    <mergeCell ref="K22:K23"/>
    <mergeCell ref="L22:L23"/>
    <mergeCell ref="K19:K21"/>
    <mergeCell ref="L16:L18"/>
    <mergeCell ref="K16:K18"/>
    <mergeCell ref="K12:K15"/>
    <mergeCell ref="L19:L21"/>
    <mergeCell ref="H7:J25"/>
    <mergeCell ref="A24:A25"/>
    <mergeCell ref="F24:F25"/>
    <mergeCell ref="G24:G25"/>
    <mergeCell ref="B24:B25"/>
    <mergeCell ref="C24:C25"/>
    <mergeCell ref="D24:D25"/>
    <mergeCell ref="E24:E25"/>
  </mergeCells>
  <phoneticPr fontId="0" type="noConversion"/>
  <printOptions horizontalCentered="1" verticalCentered="1"/>
  <pageMargins left="0.25" right="0.25" top="0.25" bottom="0.25" header="0.5" footer="0.5"/>
  <pageSetup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pageSetUpPr fitToPage="1"/>
  </sheetPr>
  <dimension ref="A1:L21"/>
  <sheetViews>
    <sheetView showGridLines="0" showRowColHeaders="0" zoomScale="71" workbookViewId="0">
      <selection activeCell="F12" sqref="F12:F15"/>
    </sheetView>
  </sheetViews>
  <sheetFormatPr defaultRowHeight="12.75"/>
  <cols>
    <col min="1" max="1" width="5.85546875" customWidth="1"/>
    <col min="2" max="2" width="26.42578125" customWidth="1"/>
    <col min="3" max="3" width="22.28515625" customWidth="1"/>
    <col min="4" max="4" width="22.7109375" customWidth="1"/>
    <col min="5" max="5" width="17.42578125" customWidth="1"/>
    <col min="6" max="6" width="23.5703125" customWidth="1"/>
    <col min="7" max="7" width="19.7109375" customWidth="1"/>
    <col min="9" max="9" width="6.28515625" customWidth="1"/>
    <col min="11" max="11" width="11.140625" customWidth="1"/>
  </cols>
  <sheetData>
    <row r="1" spans="1:12" ht="23.25">
      <c r="A1" s="277" t="s">
        <v>20</v>
      </c>
      <c r="B1" s="277"/>
      <c r="C1" s="318">
        <f>'Project Info'!C9</f>
        <v>0</v>
      </c>
      <c r="D1" s="318"/>
      <c r="E1" s="246"/>
      <c r="F1" s="257" t="s">
        <v>24</v>
      </c>
      <c r="G1" s="242">
        <f>'Project Info'!C14</f>
        <v>0</v>
      </c>
      <c r="H1" s="246"/>
      <c r="I1" s="246"/>
      <c r="J1" s="246"/>
      <c r="K1" s="246"/>
      <c r="L1" s="246"/>
    </row>
    <row r="2" spans="1:12" ht="23.25">
      <c r="A2" s="277" t="s">
        <v>22</v>
      </c>
      <c r="B2" s="277"/>
      <c r="C2" s="278">
        <f>'Project Info'!C10</f>
        <v>0</v>
      </c>
      <c r="D2" s="278"/>
      <c r="E2" s="475" t="s">
        <v>25</v>
      </c>
      <c r="F2" s="475"/>
      <c r="G2" s="243">
        <f>'Project Info'!C15</f>
        <v>0</v>
      </c>
      <c r="H2" s="246"/>
      <c r="I2" s="246"/>
      <c r="J2" s="246"/>
      <c r="K2" s="246"/>
      <c r="L2" s="246"/>
    </row>
    <row r="3" spans="1:12" ht="23.25">
      <c r="A3" s="277" t="s">
        <v>23</v>
      </c>
      <c r="B3" s="277"/>
      <c r="C3" s="278">
        <f>'Project Info'!C11</f>
        <v>0</v>
      </c>
      <c r="D3" s="278"/>
      <c r="E3" s="475" t="s">
        <v>21</v>
      </c>
      <c r="F3" s="475"/>
      <c r="G3" s="78">
        <f>'Project Info'!G9</f>
        <v>0</v>
      </c>
      <c r="H3" s="246"/>
      <c r="I3" s="246"/>
      <c r="J3" s="246"/>
      <c r="K3" s="246"/>
      <c r="L3" s="246"/>
    </row>
    <row r="5" spans="1:12" ht="26.25" thickBot="1">
      <c r="A5" s="3" t="s">
        <v>121</v>
      </c>
      <c r="B5" s="2"/>
      <c r="C5" s="2"/>
      <c r="D5" s="2"/>
      <c r="E5" s="2"/>
      <c r="F5" s="2"/>
      <c r="G5" s="5"/>
      <c r="H5" s="246"/>
      <c r="I5" s="246"/>
      <c r="J5" s="246"/>
      <c r="K5" s="246"/>
      <c r="L5" s="246"/>
    </row>
    <row r="6" spans="1:12" ht="38.25" customHeight="1" thickTop="1">
      <c r="A6" s="281" t="s">
        <v>29</v>
      </c>
      <c r="B6" s="282"/>
      <c r="C6" s="476" t="s">
        <v>71</v>
      </c>
      <c r="D6" s="477"/>
      <c r="E6" s="477"/>
      <c r="F6" s="477"/>
      <c r="G6" s="477"/>
      <c r="H6" s="478" t="s">
        <v>122</v>
      </c>
      <c r="I6" s="479"/>
      <c r="J6" s="479"/>
      <c r="K6" s="480"/>
      <c r="L6" s="252"/>
    </row>
    <row r="7" spans="1:12" ht="105" customHeight="1" thickBot="1">
      <c r="A7" s="13" t="s">
        <v>34</v>
      </c>
      <c r="B7" s="7" t="s">
        <v>35</v>
      </c>
      <c r="C7" s="8" t="s">
        <v>123</v>
      </c>
      <c r="D7" s="8" t="s">
        <v>124</v>
      </c>
      <c r="E7" s="10" t="s">
        <v>125</v>
      </c>
      <c r="F7" s="9" t="s">
        <v>126</v>
      </c>
      <c r="G7" s="41" t="s">
        <v>127</v>
      </c>
      <c r="H7" s="481" t="s">
        <v>125</v>
      </c>
      <c r="I7" s="482"/>
      <c r="J7" s="482" t="s">
        <v>128</v>
      </c>
      <c r="K7" s="483"/>
      <c r="L7" s="246"/>
    </row>
    <row r="8" spans="1:12" ht="16.5" customHeight="1" thickTop="1">
      <c r="A8" s="333">
        <v>544</v>
      </c>
      <c r="B8" s="361" t="s">
        <v>129</v>
      </c>
      <c r="C8" s="392" t="s">
        <v>130</v>
      </c>
      <c r="D8" s="471" t="s">
        <v>131</v>
      </c>
      <c r="E8" s="459"/>
      <c r="F8" s="459"/>
      <c r="G8" s="456"/>
      <c r="H8" s="465"/>
      <c r="I8" s="466"/>
      <c r="J8" s="466"/>
      <c r="K8" s="474"/>
      <c r="L8" s="246"/>
    </row>
    <row r="9" spans="1:12" ht="15.75" customHeight="1">
      <c r="A9" s="331"/>
      <c r="B9" s="362"/>
      <c r="C9" s="414"/>
      <c r="D9" s="472"/>
      <c r="E9" s="460"/>
      <c r="F9" s="460"/>
      <c r="G9" s="457"/>
      <c r="H9" s="451"/>
      <c r="I9" s="429"/>
      <c r="J9" s="429"/>
      <c r="K9" s="430"/>
      <c r="L9" s="246"/>
    </row>
    <row r="10" spans="1:12" ht="15.75" customHeight="1">
      <c r="A10" s="331"/>
      <c r="B10" s="362"/>
      <c r="C10" s="414"/>
      <c r="D10" s="472"/>
      <c r="E10" s="460"/>
      <c r="F10" s="460"/>
      <c r="G10" s="457"/>
      <c r="H10" s="451"/>
      <c r="I10" s="429"/>
      <c r="J10" s="429"/>
      <c r="K10" s="430"/>
      <c r="L10" s="246"/>
    </row>
    <row r="11" spans="1:12" ht="16.5" customHeight="1" thickBot="1">
      <c r="A11" s="332"/>
      <c r="B11" s="330"/>
      <c r="C11" s="393"/>
      <c r="D11" s="473"/>
      <c r="E11" s="461"/>
      <c r="F11" s="461"/>
      <c r="G11" s="458"/>
      <c r="H11" s="452"/>
      <c r="I11" s="431"/>
      <c r="J11" s="431"/>
      <c r="K11" s="432"/>
      <c r="L11" s="246"/>
    </row>
    <row r="12" spans="1:12" ht="16.5" customHeight="1" thickTop="1">
      <c r="A12" s="388" t="s">
        <v>132</v>
      </c>
      <c r="B12" s="388" t="s">
        <v>133</v>
      </c>
      <c r="C12" s="468"/>
      <c r="D12" s="447"/>
      <c r="E12" s="441" t="s">
        <v>134</v>
      </c>
      <c r="F12" s="444"/>
      <c r="G12" s="447"/>
      <c r="H12" s="450"/>
      <c r="I12" s="427"/>
      <c r="J12" s="427"/>
      <c r="K12" s="428"/>
      <c r="L12" s="246"/>
    </row>
    <row r="13" spans="1:12" ht="54" customHeight="1">
      <c r="A13" s="467"/>
      <c r="B13" s="467"/>
      <c r="C13" s="469"/>
      <c r="D13" s="448"/>
      <c r="E13" s="442"/>
      <c r="F13" s="445"/>
      <c r="G13" s="448"/>
      <c r="H13" s="451"/>
      <c r="I13" s="429"/>
      <c r="J13" s="429"/>
      <c r="K13" s="430"/>
      <c r="L13" s="246"/>
    </row>
    <row r="14" spans="1:12" ht="15.75" customHeight="1">
      <c r="A14" s="467"/>
      <c r="B14" s="467"/>
      <c r="C14" s="469"/>
      <c r="D14" s="448"/>
      <c r="E14" s="442"/>
      <c r="F14" s="445"/>
      <c r="G14" s="448"/>
      <c r="H14" s="451"/>
      <c r="I14" s="429"/>
      <c r="J14" s="429"/>
      <c r="K14" s="430"/>
      <c r="L14" s="246"/>
    </row>
    <row r="15" spans="1:12" ht="40.5" customHeight="1" thickBot="1">
      <c r="A15" s="389"/>
      <c r="B15" s="389"/>
      <c r="C15" s="470"/>
      <c r="D15" s="449"/>
      <c r="E15" s="443"/>
      <c r="F15" s="446"/>
      <c r="G15" s="449"/>
      <c r="H15" s="452"/>
      <c r="I15" s="431"/>
      <c r="J15" s="431"/>
      <c r="K15" s="432"/>
      <c r="L15" s="246"/>
    </row>
    <row r="16" spans="1:12" ht="40.5" customHeight="1" thickTop="1" thickBot="1">
      <c r="A16" s="433" t="s">
        <v>135</v>
      </c>
      <c r="B16" s="433"/>
      <c r="C16" s="433"/>
      <c r="D16" s="433"/>
      <c r="E16" s="433"/>
      <c r="F16" s="433"/>
      <c r="G16" s="83"/>
      <c r="H16" s="84"/>
      <c r="I16" s="246"/>
      <c r="J16" s="246"/>
      <c r="K16" s="246"/>
      <c r="L16" s="246"/>
    </row>
    <row r="17" spans="1:11" ht="39.75" customHeight="1" thickTop="1">
      <c r="A17" s="333">
        <v>632</v>
      </c>
      <c r="B17" s="361" t="s">
        <v>136</v>
      </c>
      <c r="C17" s="453"/>
      <c r="D17" s="456"/>
      <c r="E17" s="441" t="s">
        <v>134</v>
      </c>
      <c r="F17" s="459"/>
      <c r="G17" s="462"/>
      <c r="H17" s="435" t="s">
        <v>137</v>
      </c>
      <c r="I17" s="436"/>
      <c r="J17" s="421" t="s">
        <v>138</v>
      </c>
      <c r="K17" s="422"/>
    </row>
    <row r="18" spans="1:11" ht="12.75" customHeight="1">
      <c r="A18" s="331"/>
      <c r="B18" s="362"/>
      <c r="C18" s="454"/>
      <c r="D18" s="457"/>
      <c r="E18" s="442"/>
      <c r="F18" s="460"/>
      <c r="G18" s="463"/>
      <c r="H18" s="437"/>
      <c r="I18" s="438"/>
      <c r="J18" s="423"/>
      <c r="K18" s="424"/>
    </row>
    <row r="19" spans="1:11" ht="12.75" customHeight="1">
      <c r="A19" s="331"/>
      <c r="B19" s="362"/>
      <c r="C19" s="454"/>
      <c r="D19" s="457"/>
      <c r="E19" s="442"/>
      <c r="F19" s="460"/>
      <c r="G19" s="463"/>
      <c r="H19" s="437"/>
      <c r="I19" s="438"/>
      <c r="J19" s="423"/>
      <c r="K19" s="424"/>
    </row>
    <row r="20" spans="1:11" ht="35.25" customHeight="1" thickBot="1">
      <c r="A20" s="332"/>
      <c r="B20" s="434"/>
      <c r="C20" s="455"/>
      <c r="D20" s="458"/>
      <c r="E20" s="443"/>
      <c r="F20" s="461"/>
      <c r="G20" s="464"/>
      <c r="H20" s="439"/>
      <c r="I20" s="440"/>
      <c r="J20" s="425"/>
      <c r="K20" s="426"/>
    </row>
    <row r="21" spans="1:11" ht="13.5" thickTop="1">
      <c r="A21" s="246"/>
      <c r="B21" s="246"/>
      <c r="C21" s="246"/>
      <c r="D21" s="246"/>
      <c r="E21" s="246"/>
      <c r="F21" s="246"/>
      <c r="G21" s="246"/>
      <c r="H21" s="246"/>
      <c r="I21" s="246"/>
      <c r="J21" s="246"/>
      <c r="K21" s="246"/>
    </row>
  </sheetData>
  <sheetProtection password="CFD9" sheet="1" objects="1" scenarios="1" selectLockedCells="1"/>
  <mergeCells count="41">
    <mergeCell ref="J8:K11"/>
    <mergeCell ref="A1:B1"/>
    <mergeCell ref="C1:D1"/>
    <mergeCell ref="A2:B2"/>
    <mergeCell ref="C2:D2"/>
    <mergeCell ref="E2:F2"/>
    <mergeCell ref="A3:B3"/>
    <mergeCell ref="C3:D3"/>
    <mergeCell ref="E3:F3"/>
    <mergeCell ref="A6:B6"/>
    <mergeCell ref="C6:G6"/>
    <mergeCell ref="H6:K6"/>
    <mergeCell ref="H7:I7"/>
    <mergeCell ref="J7:K7"/>
    <mergeCell ref="E8:E11"/>
    <mergeCell ref="F8:F11"/>
    <mergeCell ref="G8:G11"/>
    <mergeCell ref="H8:I11"/>
    <mergeCell ref="A12:A15"/>
    <mergeCell ref="B12:B15"/>
    <mergeCell ref="C12:C15"/>
    <mergeCell ref="D12:D15"/>
    <mergeCell ref="A8:A11"/>
    <mergeCell ref="B8:B11"/>
    <mergeCell ref="C8:C11"/>
    <mergeCell ref="D8:D11"/>
    <mergeCell ref="J17:K20"/>
    <mergeCell ref="J12:K15"/>
    <mergeCell ref="A16:F16"/>
    <mergeCell ref="A17:A20"/>
    <mergeCell ref="B17:B20"/>
    <mergeCell ref="H17:I20"/>
    <mergeCell ref="E12:E15"/>
    <mergeCell ref="F12:F15"/>
    <mergeCell ref="G12:G15"/>
    <mergeCell ref="H12:I15"/>
    <mergeCell ref="C17:C20"/>
    <mergeCell ref="D17:D20"/>
    <mergeCell ref="E17:E20"/>
    <mergeCell ref="F17:F20"/>
    <mergeCell ref="G17:G20"/>
  </mergeCells>
  <phoneticPr fontId="0" type="noConversion"/>
  <pageMargins left="0.75" right="0.75" top="1" bottom="1" header="0.5" footer="0.5"/>
  <pageSetup scale="73" orientation="landscape"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84"/>
  <sheetViews>
    <sheetView showRowColHeaders="0" zoomScale="70" workbookViewId="0">
      <pane ySplit="1" topLeftCell="A2" activePane="bottomLeft" state="frozenSplit"/>
      <selection pane="bottomLeft" activeCell="A58" sqref="A58"/>
    </sheetView>
  </sheetViews>
  <sheetFormatPr defaultRowHeight="12.75"/>
  <cols>
    <col min="1" max="1" width="156.5703125" customWidth="1"/>
  </cols>
  <sheetData>
    <row r="1" spans="1:9" ht="20.25">
      <c r="A1" s="26" t="s">
        <v>139</v>
      </c>
      <c r="B1" s="25"/>
      <c r="C1" s="25"/>
      <c r="D1" s="25"/>
      <c r="E1" s="25"/>
      <c r="F1" s="25"/>
      <c r="G1" s="25"/>
      <c r="H1" s="25"/>
      <c r="I1" s="25"/>
    </row>
    <row r="2" spans="1:9" ht="20.25">
      <c r="A2" s="26"/>
      <c r="B2" s="25"/>
      <c r="C2" s="25"/>
      <c r="D2" s="25"/>
      <c r="E2" s="25"/>
      <c r="F2" s="25"/>
      <c r="G2" s="25"/>
      <c r="H2" s="25"/>
      <c r="I2" s="25"/>
    </row>
    <row r="3" spans="1:9" ht="15.75">
      <c r="A3" s="25" t="s">
        <v>140</v>
      </c>
      <c r="B3" s="25"/>
      <c r="C3" s="25"/>
      <c r="D3" s="25"/>
      <c r="E3" s="25"/>
      <c r="F3" s="25"/>
      <c r="G3" s="25"/>
      <c r="H3" s="25"/>
      <c r="I3" s="25"/>
    </row>
    <row r="4" spans="1:9" ht="15.75">
      <c r="A4" s="25"/>
      <c r="B4" s="25"/>
      <c r="C4" s="25"/>
      <c r="D4" s="25"/>
      <c r="E4" s="25"/>
      <c r="F4" s="25"/>
      <c r="G4" s="25"/>
      <c r="H4" s="25"/>
      <c r="I4" s="25"/>
    </row>
    <row r="5" spans="1:9" ht="15.75">
      <c r="A5" s="486" t="s">
        <v>141</v>
      </c>
      <c r="B5" s="25"/>
      <c r="C5" s="25"/>
      <c r="D5" s="25"/>
      <c r="E5" s="25"/>
      <c r="F5" s="25"/>
      <c r="G5" s="25"/>
      <c r="H5" s="25"/>
      <c r="I5" s="25"/>
    </row>
    <row r="6" spans="1:9" ht="15.75">
      <c r="A6" s="486"/>
      <c r="B6" s="25"/>
      <c r="C6" s="25"/>
      <c r="D6" s="25"/>
      <c r="E6" s="25"/>
      <c r="F6" s="25"/>
      <c r="G6" s="25"/>
      <c r="H6" s="25"/>
      <c r="I6" s="25"/>
    </row>
    <row r="7" spans="1:9" ht="15.75">
      <c r="A7" s="259"/>
      <c r="B7" s="25"/>
      <c r="C7" s="25"/>
      <c r="D7" s="25"/>
      <c r="E7" s="25"/>
      <c r="F7" s="25"/>
      <c r="G7" s="25"/>
      <c r="H7" s="25"/>
      <c r="I7" s="25"/>
    </row>
    <row r="8" spans="1:9" ht="15.75">
      <c r="A8" s="25" t="s">
        <v>142</v>
      </c>
      <c r="B8" s="25"/>
      <c r="C8" s="25"/>
      <c r="D8" s="25"/>
      <c r="E8" s="25"/>
      <c r="F8" s="25"/>
      <c r="G8" s="25"/>
      <c r="H8" s="25"/>
      <c r="I8" s="25"/>
    </row>
    <row r="9" spans="1:9" ht="15.75">
      <c r="A9" s="25"/>
      <c r="B9" s="25"/>
      <c r="C9" s="25"/>
      <c r="D9" s="25"/>
      <c r="E9" s="25"/>
      <c r="F9" s="25"/>
      <c r="G9" s="25"/>
      <c r="H9" s="25"/>
      <c r="I9" s="25"/>
    </row>
    <row r="10" spans="1:9" ht="15.75">
      <c r="A10" s="25" t="s">
        <v>143</v>
      </c>
      <c r="B10" s="25"/>
      <c r="C10" s="25"/>
      <c r="D10" s="25"/>
      <c r="E10" s="25"/>
      <c r="F10" s="25"/>
      <c r="G10" s="25"/>
      <c r="H10" s="25"/>
      <c r="I10" s="25"/>
    </row>
    <row r="11" spans="1:9" ht="15.75">
      <c r="A11" s="25"/>
      <c r="B11" s="25"/>
      <c r="C11" s="25"/>
      <c r="D11" s="25"/>
      <c r="E11" s="25"/>
      <c r="F11" s="25"/>
      <c r="G11" s="25"/>
      <c r="H11" s="25"/>
      <c r="I11" s="25"/>
    </row>
    <row r="12" spans="1:9" ht="15.75">
      <c r="A12" s="486" t="s">
        <v>144</v>
      </c>
      <c r="B12" s="25"/>
      <c r="C12" s="25"/>
      <c r="D12" s="25"/>
      <c r="E12" s="25"/>
      <c r="F12" s="25"/>
      <c r="G12" s="25"/>
      <c r="H12" s="25"/>
      <c r="I12" s="25"/>
    </row>
    <row r="13" spans="1:9" ht="15.75">
      <c r="A13" s="486"/>
      <c r="B13" s="25"/>
      <c r="C13" s="25"/>
      <c r="D13" s="25"/>
      <c r="E13" s="25"/>
      <c r="F13" s="25"/>
      <c r="G13" s="25"/>
      <c r="H13" s="25"/>
      <c r="I13" s="25"/>
    </row>
    <row r="14" spans="1:9" ht="15.75">
      <c r="A14" s="259"/>
      <c r="B14" s="25"/>
      <c r="C14" s="25"/>
      <c r="D14" s="25"/>
      <c r="E14" s="25"/>
      <c r="F14" s="25"/>
      <c r="G14" s="25"/>
      <c r="H14" s="25"/>
      <c r="I14" s="25"/>
    </row>
    <row r="15" spans="1:9" ht="15.75">
      <c r="A15" s="29" t="s">
        <v>145</v>
      </c>
      <c r="B15" s="25"/>
      <c r="C15" s="25"/>
      <c r="D15" s="25"/>
      <c r="E15" s="25"/>
      <c r="F15" s="25"/>
      <c r="G15" s="25"/>
      <c r="H15" s="25"/>
      <c r="I15" s="25"/>
    </row>
    <row r="16" spans="1:9" ht="15.75">
      <c r="A16" s="27"/>
      <c r="B16" s="25"/>
      <c r="C16" s="25"/>
      <c r="D16" s="25"/>
      <c r="E16" s="25"/>
      <c r="F16" s="25"/>
      <c r="G16" s="25"/>
      <c r="H16" s="25"/>
      <c r="I16" s="25"/>
    </row>
    <row r="17" spans="1:9" ht="15.75">
      <c r="A17" s="25" t="s">
        <v>146</v>
      </c>
      <c r="B17" s="25"/>
      <c r="C17" s="25"/>
      <c r="D17" s="25"/>
      <c r="E17" s="25"/>
      <c r="F17" s="25"/>
      <c r="G17" s="25"/>
      <c r="H17" s="25"/>
      <c r="I17" s="25"/>
    </row>
    <row r="18" spans="1:9" ht="15.75">
      <c r="A18" s="25"/>
      <c r="B18" s="25"/>
      <c r="C18" s="25"/>
      <c r="D18" s="25"/>
      <c r="E18" s="25"/>
      <c r="F18" s="25"/>
      <c r="G18" s="25"/>
      <c r="H18" s="25"/>
      <c r="I18" s="25"/>
    </row>
    <row r="19" spans="1:9" ht="15.75">
      <c r="A19" s="25" t="s">
        <v>147</v>
      </c>
      <c r="B19" s="25"/>
      <c r="C19" s="25"/>
      <c r="D19" s="25"/>
      <c r="E19" s="25"/>
      <c r="F19" s="25"/>
      <c r="G19" s="25"/>
      <c r="H19" s="25"/>
      <c r="I19" s="25"/>
    </row>
    <row r="20" spans="1:9" ht="15.75">
      <c r="A20" s="25"/>
      <c r="B20" s="25"/>
      <c r="C20" s="25"/>
      <c r="D20" s="25"/>
      <c r="E20" s="25"/>
      <c r="F20" s="25"/>
      <c r="G20" s="25"/>
      <c r="H20" s="25"/>
      <c r="I20" s="25"/>
    </row>
    <row r="21" spans="1:9" ht="15.75">
      <c r="A21" s="25" t="s">
        <v>148</v>
      </c>
      <c r="B21" s="25"/>
      <c r="C21" s="25"/>
      <c r="D21" s="25"/>
      <c r="E21" s="25"/>
      <c r="F21" s="25"/>
      <c r="G21" s="25"/>
      <c r="H21" s="25"/>
      <c r="I21" s="25"/>
    </row>
    <row r="22" spans="1:9" ht="15.75">
      <c r="A22" s="25"/>
      <c r="B22" s="25"/>
      <c r="C22" s="25"/>
      <c r="D22" s="25"/>
      <c r="E22" s="25"/>
      <c r="F22" s="25"/>
      <c r="G22" s="25"/>
      <c r="H22" s="25"/>
      <c r="I22" s="25"/>
    </row>
    <row r="23" spans="1:9" ht="15.75">
      <c r="A23" s="25" t="s">
        <v>149</v>
      </c>
      <c r="B23" s="25"/>
      <c r="C23" s="25"/>
      <c r="D23" s="25"/>
      <c r="E23" s="25"/>
      <c r="F23" s="25"/>
      <c r="G23" s="25"/>
      <c r="H23" s="25"/>
      <c r="I23" s="25"/>
    </row>
    <row r="24" spans="1:9" ht="15.75">
      <c r="A24" s="25"/>
      <c r="B24" s="25"/>
      <c r="C24" s="25"/>
      <c r="D24" s="25"/>
      <c r="E24" s="25"/>
      <c r="F24" s="25"/>
      <c r="G24" s="25"/>
      <c r="H24" s="25"/>
      <c r="I24" s="25"/>
    </row>
    <row r="25" spans="1:9" ht="15.75">
      <c r="A25" s="25" t="s">
        <v>150</v>
      </c>
      <c r="B25" s="25"/>
      <c r="C25" s="25"/>
      <c r="D25" s="25"/>
      <c r="E25" s="25"/>
      <c r="F25" s="25"/>
      <c r="G25" s="25"/>
      <c r="H25" s="25"/>
      <c r="I25" s="25"/>
    </row>
    <row r="26" spans="1:9" ht="15.75">
      <c r="A26" s="25"/>
      <c r="B26" s="25"/>
      <c r="C26" s="25"/>
      <c r="D26" s="25"/>
      <c r="E26" s="25"/>
      <c r="F26" s="25"/>
      <c r="G26" s="25"/>
      <c r="H26" s="25"/>
      <c r="I26" s="25"/>
    </row>
    <row r="27" spans="1:9" ht="15.75">
      <c r="A27" s="25" t="s">
        <v>151</v>
      </c>
      <c r="B27" s="25"/>
      <c r="C27" s="25"/>
      <c r="D27" s="25"/>
      <c r="E27" s="25"/>
      <c r="F27" s="25"/>
      <c r="G27" s="25"/>
      <c r="H27" s="25"/>
      <c r="I27" s="25"/>
    </row>
    <row r="28" spans="1:9" ht="15.75">
      <c r="A28" s="25"/>
      <c r="B28" s="25"/>
      <c r="C28" s="25"/>
      <c r="D28" s="25"/>
      <c r="E28" s="25"/>
      <c r="F28" s="25"/>
      <c r="G28" s="25"/>
      <c r="H28" s="25"/>
      <c r="I28" s="25"/>
    </row>
    <row r="29" spans="1:9" ht="15.75">
      <c r="A29" s="486" t="s">
        <v>152</v>
      </c>
      <c r="B29" s="25"/>
      <c r="C29" s="25"/>
      <c r="D29" s="25"/>
      <c r="E29" s="25"/>
      <c r="F29" s="25"/>
      <c r="G29" s="25"/>
      <c r="H29" s="25"/>
      <c r="I29" s="25"/>
    </row>
    <row r="30" spans="1:9" ht="15.75">
      <c r="A30" s="486"/>
      <c r="B30" s="25"/>
      <c r="C30" s="25"/>
      <c r="D30" s="25"/>
      <c r="E30" s="25"/>
      <c r="F30" s="25"/>
      <c r="G30" s="25"/>
      <c r="H30" s="25"/>
      <c r="I30" s="25"/>
    </row>
    <row r="31" spans="1:9" ht="15.75">
      <c r="A31" s="259"/>
      <c r="B31" s="25"/>
      <c r="C31" s="25"/>
      <c r="D31" s="25"/>
      <c r="E31" s="25"/>
      <c r="F31" s="25"/>
      <c r="G31" s="25"/>
      <c r="H31" s="25"/>
      <c r="I31" s="25"/>
    </row>
    <row r="32" spans="1:9" ht="15.75">
      <c r="A32" s="486" t="s">
        <v>153</v>
      </c>
      <c r="B32" s="25"/>
      <c r="C32" s="25"/>
      <c r="D32" s="25"/>
      <c r="E32" s="25"/>
      <c r="F32" s="25"/>
      <c r="G32" s="25"/>
      <c r="H32" s="25"/>
      <c r="I32" s="25"/>
    </row>
    <row r="33" spans="1:9" ht="15.75">
      <c r="A33" s="486"/>
      <c r="B33" s="25"/>
      <c r="C33" s="25"/>
      <c r="D33" s="25"/>
      <c r="E33" s="25"/>
      <c r="F33" s="25"/>
      <c r="G33" s="25"/>
      <c r="H33" s="25"/>
      <c r="I33" s="25"/>
    </row>
    <row r="34" spans="1:9" ht="15.75">
      <c r="A34" s="259"/>
      <c r="B34" s="25"/>
      <c r="C34" s="25"/>
      <c r="D34" s="25"/>
      <c r="E34" s="25"/>
      <c r="F34" s="25"/>
      <c r="G34" s="25"/>
      <c r="H34" s="25"/>
      <c r="I34" s="25"/>
    </row>
    <row r="35" spans="1:9" ht="15.75">
      <c r="A35" s="486" t="s">
        <v>154</v>
      </c>
      <c r="B35" s="25"/>
      <c r="C35" s="25"/>
      <c r="D35" s="25"/>
      <c r="E35" s="25"/>
      <c r="F35" s="25"/>
      <c r="G35" s="25"/>
      <c r="H35" s="25"/>
      <c r="I35" s="25"/>
    </row>
    <row r="36" spans="1:9" ht="15.75">
      <c r="A36" s="486"/>
      <c r="B36" s="25"/>
      <c r="C36" s="25"/>
      <c r="D36" s="25"/>
      <c r="E36" s="25"/>
      <c r="F36" s="25"/>
      <c r="G36" s="25"/>
      <c r="H36" s="25"/>
      <c r="I36" s="25"/>
    </row>
    <row r="37" spans="1:9" ht="15.75">
      <c r="A37" s="25"/>
      <c r="B37" s="25"/>
      <c r="C37" s="25"/>
      <c r="D37" s="25"/>
      <c r="E37" s="25"/>
      <c r="F37" s="25"/>
      <c r="G37" s="25"/>
      <c r="H37" s="25"/>
      <c r="I37" s="25"/>
    </row>
    <row r="38" spans="1:9" ht="15.75">
      <c r="A38" s="25" t="s">
        <v>155</v>
      </c>
      <c r="B38" s="25"/>
      <c r="C38" s="25"/>
      <c r="D38" s="25"/>
      <c r="E38" s="25"/>
      <c r="F38" s="25"/>
      <c r="G38" s="25"/>
      <c r="H38" s="25"/>
      <c r="I38" s="25"/>
    </row>
    <row r="39" spans="1:9" ht="15.75">
      <c r="A39" s="25"/>
      <c r="B39" s="25"/>
      <c r="C39" s="25"/>
      <c r="D39" s="25"/>
      <c r="E39" s="25"/>
      <c r="F39" s="25"/>
      <c r="G39" s="25"/>
      <c r="H39" s="25"/>
      <c r="I39" s="25"/>
    </row>
    <row r="40" spans="1:9" ht="15.75">
      <c r="A40" s="25" t="s">
        <v>156</v>
      </c>
      <c r="B40" s="25"/>
      <c r="C40" s="25"/>
      <c r="D40" s="25"/>
      <c r="E40" s="25"/>
      <c r="F40" s="25"/>
      <c r="G40" s="25"/>
      <c r="H40" s="25"/>
      <c r="I40" s="25"/>
    </row>
    <row r="41" spans="1:9" ht="15.75">
      <c r="A41" s="25"/>
      <c r="B41" s="25"/>
      <c r="C41" s="25"/>
      <c r="D41" s="25"/>
      <c r="E41" s="25"/>
      <c r="F41" s="25"/>
      <c r="G41" s="25"/>
      <c r="H41" s="25"/>
      <c r="I41" s="25"/>
    </row>
    <row r="42" spans="1:9" ht="47.25">
      <c r="A42" s="259" t="s">
        <v>157</v>
      </c>
      <c r="B42" s="25"/>
      <c r="C42" s="25"/>
      <c r="D42" s="25"/>
      <c r="E42" s="25"/>
      <c r="F42" s="25"/>
      <c r="G42" s="25"/>
      <c r="H42" s="25"/>
      <c r="I42" s="25"/>
    </row>
    <row r="43" spans="1:9" ht="15.75">
      <c r="A43" s="25"/>
      <c r="B43" s="25"/>
      <c r="C43" s="25"/>
      <c r="D43" s="25"/>
      <c r="E43" s="25"/>
      <c r="F43" s="25"/>
      <c r="G43" s="25"/>
      <c r="H43" s="25"/>
      <c r="I43" s="25"/>
    </row>
    <row r="44" spans="1:9" ht="15.75">
      <c r="A44" s="25" t="s">
        <v>158</v>
      </c>
      <c r="B44" s="25"/>
      <c r="C44" s="25"/>
      <c r="D44" s="25"/>
      <c r="E44" s="25"/>
      <c r="F44" s="25"/>
      <c r="G44" s="25"/>
      <c r="H44" s="25"/>
      <c r="I44" s="25"/>
    </row>
    <row r="45" spans="1:9" ht="15.75">
      <c r="A45" s="25"/>
      <c r="B45" s="25"/>
      <c r="C45" s="25"/>
      <c r="D45" s="25"/>
      <c r="E45" s="25"/>
      <c r="F45" s="25"/>
      <c r="G45" s="25"/>
      <c r="H45" s="25"/>
      <c r="I45" s="25"/>
    </row>
    <row r="46" spans="1:9" ht="15.75">
      <c r="A46" s="25" t="s">
        <v>159</v>
      </c>
      <c r="B46" s="25"/>
      <c r="C46" s="25"/>
      <c r="D46" s="25"/>
      <c r="E46" s="25"/>
      <c r="F46" s="25"/>
      <c r="G46" s="25"/>
      <c r="H46" s="25"/>
      <c r="I46" s="25"/>
    </row>
    <row r="47" spans="1:9" ht="15.75">
      <c r="A47" s="25"/>
      <c r="B47" s="25"/>
      <c r="C47" s="25"/>
      <c r="D47" s="25"/>
      <c r="E47" s="25"/>
      <c r="F47" s="25"/>
      <c r="G47" s="25"/>
      <c r="H47" s="25"/>
      <c r="I47" s="25"/>
    </row>
    <row r="48" spans="1:9" ht="15.75">
      <c r="A48" s="25" t="s">
        <v>160</v>
      </c>
      <c r="B48" s="25"/>
      <c r="C48" s="25"/>
      <c r="D48" s="25"/>
      <c r="E48" s="25"/>
      <c r="F48" s="25"/>
      <c r="G48" s="25"/>
      <c r="H48" s="25"/>
      <c r="I48" s="25"/>
    </row>
    <row r="49" spans="1:9" ht="15.75">
      <c r="A49" s="25"/>
      <c r="B49" s="25"/>
      <c r="C49" s="25"/>
      <c r="D49" s="25"/>
      <c r="E49" s="25"/>
      <c r="F49" s="25"/>
      <c r="G49" s="25"/>
      <c r="H49" s="25"/>
      <c r="I49" s="25"/>
    </row>
    <row r="50" spans="1:9" ht="15.75">
      <c r="A50" s="25" t="s">
        <v>161</v>
      </c>
      <c r="B50" s="25"/>
      <c r="C50" s="25"/>
      <c r="D50" s="25"/>
      <c r="E50" s="25"/>
      <c r="F50" s="25"/>
      <c r="G50" s="25"/>
      <c r="H50" s="25"/>
      <c r="I50" s="25"/>
    </row>
    <row r="51" spans="1:9" ht="15.75">
      <c r="A51" s="25"/>
      <c r="B51" s="25"/>
      <c r="C51" s="25"/>
      <c r="D51" s="25"/>
      <c r="E51" s="25"/>
      <c r="F51" s="25"/>
      <c r="G51" s="25"/>
      <c r="H51" s="25"/>
      <c r="I51" s="25"/>
    </row>
    <row r="52" spans="1:9" ht="15.75">
      <c r="A52" s="25" t="s">
        <v>162</v>
      </c>
      <c r="B52" s="25"/>
      <c r="C52" s="25"/>
      <c r="D52" s="25"/>
      <c r="E52" s="25"/>
      <c r="F52" s="25"/>
      <c r="G52" s="25"/>
      <c r="H52" s="25"/>
      <c r="I52" s="25"/>
    </row>
    <row r="53" spans="1:9" ht="15.75">
      <c r="A53" s="25"/>
      <c r="B53" s="25"/>
      <c r="C53" s="25"/>
      <c r="D53" s="25"/>
      <c r="E53" s="25"/>
      <c r="F53" s="25"/>
      <c r="G53" s="25"/>
      <c r="H53" s="25"/>
      <c r="I53" s="25"/>
    </row>
    <row r="54" spans="1:9" ht="15.75">
      <c r="A54" s="25" t="s">
        <v>163</v>
      </c>
      <c r="B54" s="25"/>
      <c r="C54" s="25"/>
      <c r="D54" s="25"/>
      <c r="E54" s="25"/>
      <c r="F54" s="25"/>
      <c r="G54" s="25"/>
      <c r="H54" s="25"/>
      <c r="I54" s="25"/>
    </row>
    <row r="55" spans="1:9" ht="15.75">
      <c r="A55" s="25"/>
      <c r="B55" s="25"/>
      <c r="C55" s="25"/>
      <c r="D55" s="25"/>
      <c r="E55" s="25"/>
      <c r="F55" s="25"/>
      <c r="G55" s="25"/>
      <c r="H55" s="25"/>
      <c r="I55" s="25"/>
    </row>
    <row r="56" spans="1:9" ht="15.75">
      <c r="A56" s="25" t="s">
        <v>164</v>
      </c>
      <c r="B56" s="25"/>
      <c r="C56" s="25"/>
      <c r="D56" s="25"/>
      <c r="E56" s="25"/>
      <c r="F56" s="25"/>
      <c r="G56" s="25"/>
      <c r="H56" s="25"/>
      <c r="I56" s="25"/>
    </row>
    <row r="57" spans="1:9" ht="15.75">
      <c r="A57" s="25"/>
      <c r="B57" s="25"/>
      <c r="C57" s="25"/>
      <c r="D57" s="25"/>
      <c r="E57" s="25"/>
      <c r="F57" s="25"/>
      <c r="G57" s="25"/>
      <c r="H57" s="25"/>
      <c r="I57" s="25"/>
    </row>
    <row r="58" spans="1:9" ht="15.75">
      <c r="A58" s="25" t="s">
        <v>165</v>
      </c>
      <c r="B58" s="25"/>
      <c r="C58" s="25"/>
      <c r="D58" s="25"/>
      <c r="E58" s="25"/>
      <c r="F58" s="25"/>
      <c r="G58" s="25"/>
      <c r="H58" s="25"/>
      <c r="I58" s="25"/>
    </row>
    <row r="59" spans="1:9" ht="15.75">
      <c r="A59" s="25"/>
      <c r="B59" s="25"/>
      <c r="C59" s="25"/>
      <c r="D59" s="25"/>
      <c r="E59" s="25"/>
      <c r="F59" s="25"/>
      <c r="G59" s="25"/>
      <c r="H59" s="25"/>
      <c r="I59" s="25"/>
    </row>
    <row r="60" spans="1:9" ht="15.75">
      <c r="A60" s="486" t="s">
        <v>166</v>
      </c>
      <c r="B60" s="25"/>
      <c r="C60" s="25"/>
      <c r="D60" s="25"/>
      <c r="E60" s="25"/>
      <c r="F60" s="25"/>
      <c r="G60" s="25"/>
      <c r="H60" s="25"/>
      <c r="I60" s="25"/>
    </row>
    <row r="61" spans="1:9">
      <c r="A61" s="487"/>
      <c r="B61" s="246"/>
      <c r="C61" s="246"/>
      <c r="D61" s="246"/>
      <c r="E61" s="246"/>
      <c r="F61" s="246"/>
      <c r="G61" s="246"/>
      <c r="H61" s="246"/>
      <c r="I61" s="246"/>
    </row>
    <row r="62" spans="1:9" ht="15.75">
      <c r="A62" s="259"/>
      <c r="B62" s="246"/>
      <c r="C62" s="246"/>
      <c r="D62" s="246"/>
      <c r="E62" s="246"/>
      <c r="F62" s="246"/>
      <c r="G62" s="246"/>
      <c r="H62" s="246"/>
      <c r="I62" s="246"/>
    </row>
    <row r="63" spans="1:9" ht="15.95" customHeight="1">
      <c r="A63" s="488" t="s">
        <v>167</v>
      </c>
      <c r="B63" s="246"/>
      <c r="C63" s="246"/>
      <c r="D63" s="246"/>
      <c r="E63" s="246"/>
      <c r="F63" s="246"/>
      <c r="G63" s="246"/>
      <c r="H63" s="246"/>
      <c r="I63" s="246"/>
    </row>
    <row r="64" spans="1:9" ht="15.95" customHeight="1">
      <c r="A64" s="489"/>
      <c r="B64" s="246"/>
      <c r="C64" s="246"/>
      <c r="D64" s="246"/>
      <c r="E64" s="246"/>
      <c r="F64" s="246"/>
      <c r="G64" s="246"/>
      <c r="H64" s="246"/>
      <c r="I64" s="246"/>
    </row>
    <row r="65" spans="1:3" ht="15.75">
      <c r="A65" s="25"/>
      <c r="B65" s="246"/>
      <c r="C65" s="246"/>
    </row>
    <row r="66" spans="1:3" ht="31.5">
      <c r="A66" s="259" t="s">
        <v>168</v>
      </c>
      <c r="B66" s="246"/>
      <c r="C66" s="246"/>
    </row>
    <row r="67" spans="1:3" ht="15.75">
      <c r="A67" s="25"/>
      <c r="B67" s="246"/>
      <c r="C67" s="246"/>
    </row>
    <row r="68" spans="1:3" ht="15.75">
      <c r="A68" s="484" t="s">
        <v>169</v>
      </c>
      <c r="B68" s="484"/>
      <c r="C68" s="484"/>
    </row>
    <row r="69" spans="1:3" ht="15.75">
      <c r="A69" s="485" t="s">
        <v>170</v>
      </c>
      <c r="B69" s="485"/>
      <c r="C69" s="485"/>
    </row>
    <row r="70" spans="1:3" ht="31.5">
      <c r="A70" s="30" t="s">
        <v>171</v>
      </c>
      <c r="B70" s="31" t="s">
        <v>172</v>
      </c>
      <c r="C70" s="6"/>
    </row>
    <row r="71" spans="1:3" ht="15.75">
      <c r="A71" s="32" t="s">
        <v>173</v>
      </c>
      <c r="B71" s="33" t="s">
        <v>174</v>
      </c>
      <c r="C71" s="6"/>
    </row>
    <row r="72" spans="1:3" ht="15.75">
      <c r="A72" s="34" t="s">
        <v>175</v>
      </c>
      <c r="B72" s="35" t="s">
        <v>176</v>
      </c>
      <c r="C72" s="6"/>
    </row>
    <row r="73" spans="1:3" ht="15.75">
      <c r="A73" s="36" t="s">
        <v>177</v>
      </c>
      <c r="B73" s="28"/>
      <c r="C73" s="6"/>
    </row>
    <row r="74" spans="1:3" ht="15.75">
      <c r="A74" s="34" t="s">
        <v>178</v>
      </c>
      <c r="B74" s="37" t="s">
        <v>179</v>
      </c>
      <c r="C74" s="6"/>
    </row>
    <row r="75" spans="1:3" ht="15.75">
      <c r="A75" s="36" t="s">
        <v>180</v>
      </c>
      <c r="B75" s="28"/>
      <c r="C75" s="6"/>
    </row>
    <row r="76" spans="1:3" ht="15.75">
      <c r="A76" s="32" t="s">
        <v>173</v>
      </c>
      <c r="B76" s="33" t="s">
        <v>181</v>
      </c>
      <c r="C76" s="6"/>
    </row>
    <row r="77" spans="1:3" ht="15.75">
      <c r="A77" s="32" t="s">
        <v>182</v>
      </c>
      <c r="B77" s="33" t="s">
        <v>183</v>
      </c>
      <c r="C77" s="6"/>
    </row>
    <row r="78" spans="1:3" ht="15.75">
      <c r="A78" s="34" t="s">
        <v>184</v>
      </c>
      <c r="B78" s="35" t="s">
        <v>185</v>
      </c>
      <c r="C78" s="6"/>
    </row>
    <row r="79" spans="1:3" ht="15.75">
      <c r="A79" s="36" t="s">
        <v>186</v>
      </c>
      <c r="B79" s="38"/>
      <c r="C79" s="6"/>
    </row>
    <row r="80" spans="1:3" ht="15.75">
      <c r="A80" s="32" t="s">
        <v>187</v>
      </c>
      <c r="B80" s="33" t="s">
        <v>188</v>
      </c>
      <c r="C80" s="6"/>
    </row>
    <row r="81" spans="1:3" ht="15.75">
      <c r="A81" s="32" t="s">
        <v>189</v>
      </c>
      <c r="B81" s="33" t="s">
        <v>190</v>
      </c>
      <c r="C81" s="6"/>
    </row>
    <row r="82" spans="1:3" ht="15.75">
      <c r="A82" s="32"/>
      <c r="B82" s="79"/>
      <c r="C82" s="6"/>
    </row>
    <row r="83" spans="1:3" ht="15.75">
      <c r="A83" s="34" t="s">
        <v>191</v>
      </c>
      <c r="B83" s="37" t="s">
        <v>192</v>
      </c>
      <c r="C83" s="6"/>
    </row>
    <row r="84" spans="1:3" ht="15.75">
      <c r="A84" s="1"/>
      <c r="B84" s="246"/>
      <c r="C84" s="246"/>
    </row>
  </sheetData>
  <sheetProtection selectLockedCells="1"/>
  <mergeCells count="9">
    <mergeCell ref="A68:C68"/>
    <mergeCell ref="A69:C69"/>
    <mergeCell ref="A5:A6"/>
    <mergeCell ref="A12:A13"/>
    <mergeCell ref="A32:A33"/>
    <mergeCell ref="A60:A61"/>
    <mergeCell ref="A29:A30"/>
    <mergeCell ref="A35:A36"/>
    <mergeCell ref="A63:A64"/>
  </mergeCells>
  <phoneticPr fontId="0" type="noConversion"/>
  <pageMargins left="0.79" right="0.31" top="0.5" bottom="0.5" header="0.5" footer="0.5"/>
  <pageSetup scale="5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6">
    <pageSetUpPr fitToPage="1"/>
  </sheetPr>
  <dimension ref="A1:N717"/>
  <sheetViews>
    <sheetView showGridLines="0" showRowColHeaders="0" zoomScale="50" workbookViewId="0">
      <selection activeCell="E15" sqref="E15"/>
    </sheetView>
  </sheetViews>
  <sheetFormatPr defaultRowHeight="12.75"/>
  <cols>
    <col min="1" max="4" width="24.5703125" customWidth="1"/>
    <col min="5" max="5" width="26.140625" customWidth="1"/>
    <col min="6" max="6" width="24.5703125" customWidth="1"/>
    <col min="7" max="7" width="33.85546875" bestFit="1" customWidth="1"/>
    <col min="8" max="8" width="19.28515625" customWidth="1"/>
    <col min="9" max="9" width="20.42578125" customWidth="1"/>
    <col min="10" max="10" width="17" customWidth="1"/>
    <col min="11" max="11" width="33.85546875" style="88" bestFit="1" customWidth="1"/>
    <col min="12" max="12" width="19.28515625" customWidth="1"/>
    <col min="13" max="13" width="21.140625" customWidth="1"/>
    <col min="14" max="14" width="20.5703125" customWidth="1"/>
  </cols>
  <sheetData>
    <row r="1" spans="1:14">
      <c r="A1" s="246"/>
      <c r="B1" s="246"/>
      <c r="C1" s="246"/>
      <c r="D1" s="246"/>
      <c r="E1" s="246"/>
      <c r="F1" s="246"/>
      <c r="G1" s="246"/>
      <c r="H1" s="246"/>
      <c r="I1" s="246"/>
      <c r="J1" s="246"/>
      <c r="L1" s="246"/>
      <c r="M1" s="87" t="s">
        <v>193</v>
      </c>
      <c r="N1" s="99"/>
    </row>
    <row r="2" spans="1:14">
      <c r="A2" s="246" t="s">
        <v>194</v>
      </c>
      <c r="B2" s="490">
        <f>'Project Info'!$C$9</f>
        <v>0</v>
      </c>
      <c r="C2" s="490"/>
      <c r="D2" s="490"/>
      <c r="E2" s="490"/>
      <c r="F2" s="246"/>
      <c r="G2" s="246"/>
      <c r="H2" s="246"/>
      <c r="I2" s="246"/>
      <c r="J2" s="246"/>
      <c r="L2" s="246"/>
      <c r="M2" s="246"/>
      <c r="N2" s="246"/>
    </row>
    <row r="3" spans="1:14">
      <c r="A3" s="246" t="s">
        <v>195</v>
      </c>
      <c r="B3" s="490">
        <f>'Project Info'!$C$10</f>
        <v>0</v>
      </c>
      <c r="C3" s="490"/>
      <c r="D3" s="246"/>
      <c r="E3" s="246"/>
      <c r="F3" s="246"/>
      <c r="G3" s="246"/>
      <c r="H3" s="246"/>
      <c r="I3" s="246"/>
      <c r="J3" s="246"/>
      <c r="L3" s="246"/>
      <c r="M3" s="246"/>
      <c r="N3" s="246"/>
    </row>
    <row r="4" spans="1:14" ht="18" customHeight="1">
      <c r="A4" s="528" t="s">
        <v>196</v>
      </c>
      <c r="B4" s="502" t="s">
        <v>197</v>
      </c>
      <c r="C4" s="502" t="s">
        <v>198</v>
      </c>
      <c r="D4" s="502" t="s">
        <v>199</v>
      </c>
      <c r="E4" s="502" t="s">
        <v>200</v>
      </c>
      <c r="F4" s="502" t="s">
        <v>201</v>
      </c>
      <c r="G4" s="495" t="s">
        <v>202</v>
      </c>
      <c r="H4" s="495"/>
      <c r="I4" s="495"/>
      <c r="J4" s="527"/>
      <c r="K4" s="530" t="s">
        <v>203</v>
      </c>
      <c r="L4" s="515"/>
      <c r="M4" s="515"/>
      <c r="N4" s="515"/>
    </row>
    <row r="5" spans="1:14" ht="18" customHeight="1">
      <c r="A5" s="528"/>
      <c r="B5" s="502"/>
      <c r="C5" s="502"/>
      <c r="D5" s="502"/>
      <c r="E5" s="502"/>
      <c r="F5" s="502"/>
      <c r="G5" s="89" t="s">
        <v>204</v>
      </c>
      <c r="H5" s="98"/>
      <c r="I5" s="495" t="s">
        <v>205</v>
      </c>
      <c r="J5" s="495"/>
      <c r="K5" s="90" t="s">
        <v>204</v>
      </c>
      <c r="L5" s="98"/>
      <c r="M5" s="515" t="s">
        <v>205</v>
      </c>
      <c r="N5" s="515"/>
    </row>
    <row r="6" spans="1:14" ht="27.75" customHeight="1" thickBot="1">
      <c r="A6" s="529"/>
      <c r="B6" s="503"/>
      <c r="C6" s="503"/>
      <c r="D6" s="503"/>
      <c r="E6" s="503"/>
      <c r="F6" s="503"/>
      <c r="G6" s="91" t="s">
        <v>206</v>
      </c>
      <c r="H6" s="91" t="s">
        <v>207</v>
      </c>
      <c r="I6" s="91" t="s">
        <v>206</v>
      </c>
      <c r="J6" s="92" t="s">
        <v>207</v>
      </c>
      <c r="K6" s="93" t="s">
        <v>206</v>
      </c>
      <c r="L6" s="94" t="s">
        <v>207</v>
      </c>
      <c r="M6" s="94" t="s">
        <v>206</v>
      </c>
      <c r="N6" s="94" t="s">
        <v>207</v>
      </c>
    </row>
    <row r="7" spans="1:14" ht="17.25" thickTop="1" thickBot="1">
      <c r="A7" s="496"/>
      <c r="B7" s="496"/>
      <c r="C7" s="496"/>
      <c r="D7" s="551"/>
      <c r="E7" s="551"/>
      <c r="F7" s="552">
        <f>ROUNDUP(E7/0.67,0)</f>
        <v>0</v>
      </c>
      <c r="G7" s="499">
        <f>C7*2</f>
        <v>0</v>
      </c>
      <c r="H7" s="499">
        <f>1*B7</f>
        <v>0</v>
      </c>
      <c r="I7" s="95">
        <f t="shared" ref="I7:I19" si="0">ROUNDDOWN(F7/2,0)</f>
        <v>0</v>
      </c>
      <c r="J7" s="520">
        <f>1*B7</f>
        <v>0</v>
      </c>
      <c r="K7" s="504" t="s">
        <v>208</v>
      </c>
      <c r="L7" s="505"/>
      <c r="M7" s="505"/>
      <c r="N7" s="506"/>
    </row>
    <row r="8" spans="1:14" ht="17.25" thickTop="1" thickBot="1">
      <c r="A8" s="497"/>
      <c r="B8" s="497"/>
      <c r="C8" s="497"/>
      <c r="D8" s="551"/>
      <c r="E8" s="551"/>
      <c r="F8" s="553">
        <f t="shared" ref="F8:F19" si="1">ROUNDUP(E8/0.67,0)</f>
        <v>0</v>
      </c>
      <c r="G8" s="500"/>
      <c r="H8" s="500"/>
      <c r="I8" s="96">
        <f t="shared" si="0"/>
        <v>0</v>
      </c>
      <c r="J8" s="521"/>
      <c r="K8" s="507"/>
      <c r="L8" s="508"/>
      <c r="M8" s="508"/>
      <c r="N8" s="509"/>
    </row>
    <row r="9" spans="1:14" ht="17.25" thickTop="1" thickBot="1">
      <c r="A9" s="497"/>
      <c r="B9" s="497"/>
      <c r="C9" s="497"/>
      <c r="D9" s="551"/>
      <c r="E9" s="551"/>
      <c r="F9" s="553">
        <f t="shared" si="1"/>
        <v>0</v>
      </c>
      <c r="G9" s="500"/>
      <c r="H9" s="500"/>
      <c r="I9" s="96">
        <f t="shared" si="0"/>
        <v>0</v>
      </c>
      <c r="J9" s="521"/>
      <c r="K9" s="507"/>
      <c r="L9" s="508"/>
      <c r="M9" s="508"/>
      <c r="N9" s="509"/>
    </row>
    <row r="10" spans="1:14" ht="17.25" thickTop="1" thickBot="1">
      <c r="A10" s="497"/>
      <c r="B10" s="497"/>
      <c r="C10" s="497"/>
      <c r="D10" s="551"/>
      <c r="E10" s="551"/>
      <c r="F10" s="553">
        <f t="shared" si="1"/>
        <v>0</v>
      </c>
      <c r="G10" s="500"/>
      <c r="H10" s="500"/>
      <c r="I10" s="96">
        <f t="shared" si="0"/>
        <v>0</v>
      </c>
      <c r="J10" s="521"/>
      <c r="K10" s="507"/>
      <c r="L10" s="508"/>
      <c r="M10" s="508"/>
      <c r="N10" s="509"/>
    </row>
    <row r="11" spans="1:14" ht="17.25" thickTop="1" thickBot="1">
      <c r="A11" s="497"/>
      <c r="B11" s="497"/>
      <c r="C11" s="497"/>
      <c r="D11" s="551"/>
      <c r="E11" s="551"/>
      <c r="F11" s="553">
        <f t="shared" si="1"/>
        <v>0</v>
      </c>
      <c r="G11" s="500"/>
      <c r="H11" s="500"/>
      <c r="I11" s="96">
        <f t="shared" si="0"/>
        <v>0</v>
      </c>
      <c r="J11" s="521"/>
      <c r="K11" s="507"/>
      <c r="L11" s="508"/>
      <c r="M11" s="508"/>
      <c r="N11" s="509"/>
    </row>
    <row r="12" spans="1:14" ht="17.25" thickTop="1" thickBot="1">
      <c r="A12" s="497"/>
      <c r="B12" s="497"/>
      <c r="C12" s="497"/>
      <c r="D12" s="551"/>
      <c r="E12" s="551"/>
      <c r="F12" s="553">
        <f t="shared" si="1"/>
        <v>0</v>
      </c>
      <c r="G12" s="500"/>
      <c r="H12" s="500"/>
      <c r="I12" s="96">
        <f t="shared" si="0"/>
        <v>0</v>
      </c>
      <c r="J12" s="521"/>
      <c r="K12" s="507"/>
      <c r="L12" s="508"/>
      <c r="M12" s="508"/>
      <c r="N12" s="509"/>
    </row>
    <row r="13" spans="1:14" ht="17.25" thickTop="1" thickBot="1">
      <c r="A13" s="497"/>
      <c r="B13" s="497"/>
      <c r="C13" s="497"/>
      <c r="D13" s="551"/>
      <c r="E13" s="551"/>
      <c r="F13" s="553">
        <f t="shared" si="1"/>
        <v>0</v>
      </c>
      <c r="G13" s="500"/>
      <c r="H13" s="500"/>
      <c r="I13" s="96">
        <f t="shared" si="0"/>
        <v>0</v>
      </c>
      <c r="J13" s="521"/>
      <c r="K13" s="507"/>
      <c r="L13" s="508"/>
      <c r="M13" s="508"/>
      <c r="N13" s="509"/>
    </row>
    <row r="14" spans="1:14" ht="17.25" thickTop="1" thickBot="1">
      <c r="A14" s="497"/>
      <c r="B14" s="497"/>
      <c r="C14" s="497"/>
      <c r="D14" s="551"/>
      <c r="E14" s="551"/>
      <c r="F14" s="553">
        <f t="shared" si="1"/>
        <v>0</v>
      </c>
      <c r="G14" s="500"/>
      <c r="H14" s="500"/>
      <c r="I14" s="96">
        <f t="shared" si="0"/>
        <v>0</v>
      </c>
      <c r="J14" s="521"/>
      <c r="K14" s="507"/>
      <c r="L14" s="508"/>
      <c r="M14" s="508"/>
      <c r="N14" s="509"/>
    </row>
    <row r="15" spans="1:14" ht="17.25" thickTop="1" thickBot="1">
      <c r="A15" s="497"/>
      <c r="B15" s="497"/>
      <c r="C15" s="497"/>
      <c r="D15" s="551"/>
      <c r="E15" s="551"/>
      <c r="F15" s="553">
        <f t="shared" si="1"/>
        <v>0</v>
      </c>
      <c r="G15" s="500"/>
      <c r="H15" s="500"/>
      <c r="I15" s="96">
        <f t="shared" si="0"/>
        <v>0</v>
      </c>
      <c r="J15" s="521"/>
      <c r="K15" s="507"/>
      <c r="L15" s="508"/>
      <c r="M15" s="508"/>
      <c r="N15" s="509"/>
    </row>
    <row r="16" spans="1:14" ht="17.25" thickTop="1" thickBot="1">
      <c r="A16" s="497"/>
      <c r="B16" s="497"/>
      <c r="C16" s="497"/>
      <c r="D16" s="551"/>
      <c r="E16" s="551"/>
      <c r="F16" s="553">
        <f t="shared" si="1"/>
        <v>0</v>
      </c>
      <c r="G16" s="500"/>
      <c r="H16" s="500"/>
      <c r="I16" s="96">
        <f t="shared" si="0"/>
        <v>0</v>
      </c>
      <c r="J16" s="521"/>
      <c r="K16" s="507"/>
      <c r="L16" s="508"/>
      <c r="M16" s="508"/>
      <c r="N16" s="509"/>
    </row>
    <row r="17" spans="1:14" ht="17.25" thickTop="1" thickBot="1">
      <c r="A17" s="497"/>
      <c r="B17" s="497"/>
      <c r="C17" s="497"/>
      <c r="D17" s="551"/>
      <c r="E17" s="551"/>
      <c r="F17" s="553">
        <f t="shared" si="1"/>
        <v>0</v>
      </c>
      <c r="G17" s="500"/>
      <c r="H17" s="500"/>
      <c r="I17" s="96">
        <f t="shared" si="0"/>
        <v>0</v>
      </c>
      <c r="J17" s="521"/>
      <c r="K17" s="507"/>
      <c r="L17" s="508"/>
      <c r="M17" s="508"/>
      <c r="N17" s="509"/>
    </row>
    <row r="18" spans="1:14" ht="17.25" thickTop="1" thickBot="1">
      <c r="A18" s="497"/>
      <c r="B18" s="497"/>
      <c r="C18" s="497"/>
      <c r="D18" s="551"/>
      <c r="E18" s="551"/>
      <c r="F18" s="553">
        <f t="shared" si="1"/>
        <v>0</v>
      </c>
      <c r="G18" s="500"/>
      <c r="H18" s="500"/>
      <c r="I18" s="96">
        <f t="shared" si="0"/>
        <v>0</v>
      </c>
      <c r="J18" s="521"/>
      <c r="K18" s="507"/>
      <c r="L18" s="508"/>
      <c r="M18" s="508"/>
      <c r="N18" s="509"/>
    </row>
    <row r="19" spans="1:14" ht="17.25" thickTop="1" thickBot="1">
      <c r="A19" s="498"/>
      <c r="B19" s="498"/>
      <c r="C19" s="498"/>
      <c r="D19" s="551"/>
      <c r="E19" s="551"/>
      <c r="F19" s="554">
        <f t="shared" si="1"/>
        <v>0</v>
      </c>
      <c r="G19" s="501"/>
      <c r="H19" s="501"/>
      <c r="I19" s="97">
        <f t="shared" si="0"/>
        <v>0</v>
      </c>
      <c r="J19" s="522"/>
      <c r="K19" s="507"/>
      <c r="L19" s="508"/>
      <c r="M19" s="508"/>
      <c r="N19" s="509"/>
    </row>
    <row r="20" spans="1:14" ht="15.75" customHeight="1" thickTop="1">
      <c r="A20" s="491" t="s">
        <v>209</v>
      </c>
      <c r="B20" s="491"/>
      <c r="C20" s="491"/>
      <c r="D20" s="491"/>
      <c r="E20" s="491"/>
      <c r="F20" s="491"/>
      <c r="G20" s="493">
        <f>SUM(G7)</f>
        <v>0</v>
      </c>
      <c r="H20" s="493">
        <f>SUM(H7)</f>
        <v>0</v>
      </c>
      <c r="I20" s="493">
        <f>SUM(I7:I19)</f>
        <v>0</v>
      </c>
      <c r="J20" s="516">
        <f>SUM(J7)</f>
        <v>0</v>
      </c>
      <c r="K20" s="507"/>
      <c r="L20" s="508"/>
      <c r="M20" s="508"/>
      <c r="N20" s="509"/>
    </row>
    <row r="21" spans="1:14" ht="15" customHeight="1" thickBot="1">
      <c r="A21" s="492"/>
      <c r="B21" s="492"/>
      <c r="C21" s="492"/>
      <c r="D21" s="492"/>
      <c r="E21" s="492"/>
      <c r="F21" s="492"/>
      <c r="G21" s="494"/>
      <c r="H21" s="494"/>
      <c r="I21" s="494"/>
      <c r="J21" s="517"/>
      <c r="K21" s="510"/>
      <c r="L21" s="511"/>
      <c r="M21" s="511"/>
      <c r="N21" s="512"/>
    </row>
    <row r="22" spans="1:14" ht="16.5" thickTop="1">
      <c r="A22" s="528" t="s">
        <v>196</v>
      </c>
      <c r="B22" s="502" t="s">
        <v>197</v>
      </c>
      <c r="C22" s="502" t="s">
        <v>198</v>
      </c>
      <c r="D22" s="502" t="s">
        <v>199</v>
      </c>
      <c r="E22" s="502" t="s">
        <v>200</v>
      </c>
      <c r="F22" s="502" t="s">
        <v>201</v>
      </c>
      <c r="G22" s="495" t="s">
        <v>202</v>
      </c>
      <c r="H22" s="495"/>
      <c r="I22" s="495"/>
      <c r="J22" s="527"/>
      <c r="K22" s="518" t="s">
        <v>203</v>
      </c>
      <c r="L22" s="519"/>
      <c r="M22" s="519"/>
      <c r="N22" s="519"/>
    </row>
    <row r="23" spans="1:14" ht="15.75">
      <c r="A23" s="528"/>
      <c r="B23" s="502"/>
      <c r="C23" s="502"/>
      <c r="D23" s="502"/>
      <c r="E23" s="502"/>
      <c r="F23" s="502"/>
      <c r="G23" s="89" t="s">
        <v>204</v>
      </c>
      <c r="H23" s="98"/>
      <c r="I23" s="495" t="s">
        <v>205</v>
      </c>
      <c r="J23" s="495"/>
      <c r="K23" s="90" t="s">
        <v>204</v>
      </c>
      <c r="L23" s="98"/>
      <c r="M23" s="515" t="s">
        <v>205</v>
      </c>
      <c r="N23" s="515"/>
    </row>
    <row r="24" spans="1:14" ht="13.5" thickBot="1">
      <c r="A24" s="529"/>
      <c r="B24" s="503"/>
      <c r="C24" s="503"/>
      <c r="D24" s="503"/>
      <c r="E24" s="503"/>
      <c r="F24" s="503"/>
      <c r="G24" s="91" t="s">
        <v>206</v>
      </c>
      <c r="H24" s="91" t="s">
        <v>207</v>
      </c>
      <c r="I24" s="91" t="s">
        <v>206</v>
      </c>
      <c r="J24" s="92" t="s">
        <v>207</v>
      </c>
      <c r="K24" s="93" t="s">
        <v>206</v>
      </c>
      <c r="L24" s="94" t="s">
        <v>207</v>
      </c>
      <c r="M24" s="94" t="s">
        <v>206</v>
      </c>
      <c r="N24" s="94" t="s">
        <v>207</v>
      </c>
    </row>
    <row r="25" spans="1:14" ht="17.25" thickTop="1" thickBot="1">
      <c r="A25" s="496"/>
      <c r="B25" s="496"/>
      <c r="C25" s="496"/>
      <c r="D25" s="551"/>
      <c r="E25" s="551"/>
      <c r="F25" s="552">
        <f t="shared" ref="F25:F37" si="2">ROUNDUP(E25/0.67,0)</f>
        <v>0</v>
      </c>
      <c r="G25" s="499">
        <f>C25*2</f>
        <v>0</v>
      </c>
      <c r="H25" s="499">
        <f>1*B25</f>
        <v>0</v>
      </c>
      <c r="I25" s="95">
        <f t="shared" ref="I25:I37" si="3">ROUNDDOWN(F25/2,0)</f>
        <v>0</v>
      </c>
      <c r="J25" s="520">
        <f>1*B25</f>
        <v>0</v>
      </c>
      <c r="K25" s="504" t="s">
        <v>208</v>
      </c>
      <c r="L25" s="505"/>
      <c r="M25" s="505"/>
      <c r="N25" s="506"/>
    </row>
    <row r="26" spans="1:14" ht="17.25" thickTop="1" thickBot="1">
      <c r="A26" s="497"/>
      <c r="B26" s="497"/>
      <c r="C26" s="497"/>
      <c r="D26" s="551"/>
      <c r="E26" s="551"/>
      <c r="F26" s="553">
        <f t="shared" si="2"/>
        <v>0</v>
      </c>
      <c r="G26" s="500"/>
      <c r="H26" s="500"/>
      <c r="I26" s="96">
        <f t="shared" si="3"/>
        <v>0</v>
      </c>
      <c r="J26" s="521"/>
      <c r="K26" s="507"/>
      <c r="L26" s="508"/>
      <c r="M26" s="508"/>
      <c r="N26" s="509"/>
    </row>
    <row r="27" spans="1:14" ht="17.25" thickTop="1" thickBot="1">
      <c r="A27" s="497"/>
      <c r="B27" s="497"/>
      <c r="C27" s="497"/>
      <c r="D27" s="551"/>
      <c r="E27" s="551"/>
      <c r="F27" s="553">
        <f t="shared" si="2"/>
        <v>0</v>
      </c>
      <c r="G27" s="500"/>
      <c r="H27" s="500"/>
      <c r="I27" s="96">
        <f t="shared" si="3"/>
        <v>0</v>
      </c>
      <c r="J27" s="521"/>
      <c r="K27" s="507"/>
      <c r="L27" s="508"/>
      <c r="M27" s="508"/>
      <c r="N27" s="509"/>
    </row>
    <row r="28" spans="1:14" ht="17.25" thickTop="1" thickBot="1">
      <c r="A28" s="497"/>
      <c r="B28" s="497"/>
      <c r="C28" s="497"/>
      <c r="D28" s="551"/>
      <c r="E28" s="551"/>
      <c r="F28" s="553">
        <f t="shared" si="2"/>
        <v>0</v>
      </c>
      <c r="G28" s="500"/>
      <c r="H28" s="500"/>
      <c r="I28" s="96">
        <f t="shared" si="3"/>
        <v>0</v>
      </c>
      <c r="J28" s="521"/>
      <c r="K28" s="507"/>
      <c r="L28" s="508"/>
      <c r="M28" s="508"/>
      <c r="N28" s="509"/>
    </row>
    <row r="29" spans="1:14" ht="17.25" thickTop="1" thickBot="1">
      <c r="A29" s="497"/>
      <c r="B29" s="497"/>
      <c r="C29" s="497"/>
      <c r="D29" s="551"/>
      <c r="E29" s="551"/>
      <c r="F29" s="553">
        <f t="shared" si="2"/>
        <v>0</v>
      </c>
      <c r="G29" s="500"/>
      <c r="H29" s="500"/>
      <c r="I29" s="96">
        <f t="shared" si="3"/>
        <v>0</v>
      </c>
      <c r="J29" s="521"/>
      <c r="K29" s="507"/>
      <c r="L29" s="508"/>
      <c r="M29" s="508"/>
      <c r="N29" s="509"/>
    </row>
    <row r="30" spans="1:14" ht="17.25" thickTop="1" thickBot="1">
      <c r="A30" s="497"/>
      <c r="B30" s="497"/>
      <c r="C30" s="497"/>
      <c r="D30" s="551"/>
      <c r="E30" s="551"/>
      <c r="F30" s="553">
        <f t="shared" si="2"/>
        <v>0</v>
      </c>
      <c r="G30" s="500"/>
      <c r="H30" s="500"/>
      <c r="I30" s="96">
        <f t="shared" si="3"/>
        <v>0</v>
      </c>
      <c r="J30" s="521"/>
      <c r="K30" s="507"/>
      <c r="L30" s="508"/>
      <c r="M30" s="508"/>
      <c r="N30" s="509"/>
    </row>
    <row r="31" spans="1:14" ht="17.25" thickTop="1" thickBot="1">
      <c r="A31" s="497"/>
      <c r="B31" s="497"/>
      <c r="C31" s="497"/>
      <c r="D31" s="551"/>
      <c r="E31" s="551"/>
      <c r="F31" s="553">
        <f t="shared" si="2"/>
        <v>0</v>
      </c>
      <c r="G31" s="500"/>
      <c r="H31" s="500"/>
      <c r="I31" s="96">
        <f t="shared" si="3"/>
        <v>0</v>
      </c>
      <c r="J31" s="521"/>
      <c r="K31" s="507"/>
      <c r="L31" s="508"/>
      <c r="M31" s="508"/>
      <c r="N31" s="509"/>
    </row>
    <row r="32" spans="1:14" ht="17.25" thickTop="1" thickBot="1">
      <c r="A32" s="497"/>
      <c r="B32" s="497"/>
      <c r="C32" s="497"/>
      <c r="D32" s="551"/>
      <c r="E32" s="551"/>
      <c r="F32" s="553">
        <f t="shared" si="2"/>
        <v>0</v>
      </c>
      <c r="G32" s="500"/>
      <c r="H32" s="500"/>
      <c r="I32" s="96">
        <f t="shared" si="3"/>
        <v>0</v>
      </c>
      <c r="J32" s="521"/>
      <c r="K32" s="507"/>
      <c r="L32" s="508"/>
      <c r="M32" s="508"/>
      <c r="N32" s="509"/>
    </row>
    <row r="33" spans="1:14" ht="17.25" thickTop="1" thickBot="1">
      <c r="A33" s="497"/>
      <c r="B33" s="497"/>
      <c r="C33" s="497"/>
      <c r="D33" s="551"/>
      <c r="E33" s="551"/>
      <c r="F33" s="553">
        <f t="shared" si="2"/>
        <v>0</v>
      </c>
      <c r="G33" s="500"/>
      <c r="H33" s="500"/>
      <c r="I33" s="96">
        <f t="shared" si="3"/>
        <v>0</v>
      </c>
      <c r="J33" s="521"/>
      <c r="K33" s="507"/>
      <c r="L33" s="508"/>
      <c r="M33" s="508"/>
      <c r="N33" s="509"/>
    </row>
    <row r="34" spans="1:14" ht="17.25" thickTop="1" thickBot="1">
      <c r="A34" s="497"/>
      <c r="B34" s="497"/>
      <c r="C34" s="497"/>
      <c r="D34" s="551"/>
      <c r="E34" s="551"/>
      <c r="F34" s="553">
        <f t="shared" si="2"/>
        <v>0</v>
      </c>
      <c r="G34" s="500"/>
      <c r="H34" s="500"/>
      <c r="I34" s="96">
        <f t="shared" si="3"/>
        <v>0</v>
      </c>
      <c r="J34" s="521"/>
      <c r="K34" s="507"/>
      <c r="L34" s="508"/>
      <c r="M34" s="508"/>
      <c r="N34" s="509"/>
    </row>
    <row r="35" spans="1:14" ht="17.25" thickTop="1" thickBot="1">
      <c r="A35" s="497"/>
      <c r="B35" s="497"/>
      <c r="C35" s="497"/>
      <c r="D35" s="551"/>
      <c r="E35" s="551"/>
      <c r="F35" s="553">
        <f t="shared" si="2"/>
        <v>0</v>
      </c>
      <c r="G35" s="500"/>
      <c r="H35" s="500"/>
      <c r="I35" s="96">
        <f t="shared" si="3"/>
        <v>0</v>
      </c>
      <c r="J35" s="521"/>
      <c r="K35" s="507"/>
      <c r="L35" s="508"/>
      <c r="M35" s="508"/>
      <c r="N35" s="509"/>
    </row>
    <row r="36" spans="1:14" ht="17.25" thickTop="1" thickBot="1">
      <c r="A36" s="497"/>
      <c r="B36" s="497"/>
      <c r="C36" s="497"/>
      <c r="D36" s="551"/>
      <c r="E36" s="551"/>
      <c r="F36" s="553">
        <f t="shared" si="2"/>
        <v>0</v>
      </c>
      <c r="G36" s="500"/>
      <c r="H36" s="500"/>
      <c r="I36" s="96">
        <f t="shared" si="3"/>
        <v>0</v>
      </c>
      <c r="J36" s="521"/>
      <c r="K36" s="507"/>
      <c r="L36" s="508"/>
      <c r="M36" s="508"/>
      <c r="N36" s="509"/>
    </row>
    <row r="37" spans="1:14" ht="17.25" thickTop="1" thickBot="1">
      <c r="A37" s="498"/>
      <c r="B37" s="498"/>
      <c r="C37" s="498"/>
      <c r="D37" s="551"/>
      <c r="E37" s="551"/>
      <c r="F37" s="554">
        <f t="shared" si="2"/>
        <v>0</v>
      </c>
      <c r="G37" s="501"/>
      <c r="H37" s="501"/>
      <c r="I37" s="97">
        <f t="shared" si="3"/>
        <v>0</v>
      </c>
      <c r="J37" s="522"/>
      <c r="K37" s="507"/>
      <c r="L37" s="508"/>
      <c r="M37" s="508"/>
      <c r="N37" s="509"/>
    </row>
    <row r="38" spans="1:14" ht="13.5" thickTop="1">
      <c r="A38" s="491" t="s">
        <v>209</v>
      </c>
      <c r="B38" s="491"/>
      <c r="C38" s="491"/>
      <c r="D38" s="491"/>
      <c r="E38" s="491"/>
      <c r="F38" s="491"/>
      <c r="G38" s="493">
        <f>SUM(G25)</f>
        <v>0</v>
      </c>
      <c r="H38" s="493">
        <f>SUM(H25)</f>
        <v>0</v>
      </c>
      <c r="I38" s="493">
        <f>SUM(I25:I37)</f>
        <v>0</v>
      </c>
      <c r="J38" s="516">
        <f>SUM(J25)</f>
        <v>0</v>
      </c>
      <c r="K38" s="507"/>
      <c r="L38" s="508"/>
      <c r="M38" s="508"/>
      <c r="N38" s="509"/>
    </row>
    <row r="39" spans="1:14" ht="13.5" thickBot="1">
      <c r="A39" s="492"/>
      <c r="B39" s="492"/>
      <c r="C39" s="492"/>
      <c r="D39" s="492"/>
      <c r="E39" s="492"/>
      <c r="F39" s="492"/>
      <c r="G39" s="494"/>
      <c r="H39" s="494"/>
      <c r="I39" s="494"/>
      <c r="J39" s="517"/>
      <c r="K39" s="510"/>
      <c r="L39" s="511"/>
      <c r="M39" s="511"/>
      <c r="N39" s="512"/>
    </row>
    <row r="40" spans="1:14" ht="16.5" thickTop="1">
      <c r="A40" s="528" t="s">
        <v>196</v>
      </c>
      <c r="B40" s="502" t="s">
        <v>197</v>
      </c>
      <c r="C40" s="502" t="s">
        <v>198</v>
      </c>
      <c r="D40" s="502" t="s">
        <v>199</v>
      </c>
      <c r="E40" s="502" t="s">
        <v>200</v>
      </c>
      <c r="F40" s="502" t="s">
        <v>201</v>
      </c>
      <c r="G40" s="495" t="s">
        <v>202</v>
      </c>
      <c r="H40" s="495"/>
      <c r="I40" s="495"/>
      <c r="J40" s="527"/>
      <c r="K40" s="518" t="s">
        <v>203</v>
      </c>
      <c r="L40" s="519"/>
      <c r="M40" s="519"/>
      <c r="N40" s="519"/>
    </row>
    <row r="41" spans="1:14" ht="15.75">
      <c r="A41" s="528"/>
      <c r="B41" s="502"/>
      <c r="C41" s="502"/>
      <c r="D41" s="502"/>
      <c r="E41" s="502"/>
      <c r="F41" s="502"/>
      <c r="G41" s="89" t="s">
        <v>204</v>
      </c>
      <c r="H41" s="98"/>
      <c r="I41" s="495" t="s">
        <v>205</v>
      </c>
      <c r="J41" s="495"/>
      <c r="K41" s="90" t="s">
        <v>204</v>
      </c>
      <c r="L41" s="98"/>
      <c r="M41" s="515" t="s">
        <v>205</v>
      </c>
      <c r="N41" s="515"/>
    </row>
    <row r="42" spans="1:14" ht="13.5" thickBot="1">
      <c r="A42" s="529"/>
      <c r="B42" s="503"/>
      <c r="C42" s="503"/>
      <c r="D42" s="503"/>
      <c r="E42" s="503"/>
      <c r="F42" s="503"/>
      <c r="G42" s="91" t="s">
        <v>206</v>
      </c>
      <c r="H42" s="91" t="s">
        <v>207</v>
      </c>
      <c r="I42" s="91" t="s">
        <v>206</v>
      </c>
      <c r="J42" s="92" t="s">
        <v>207</v>
      </c>
      <c r="K42" s="93" t="s">
        <v>206</v>
      </c>
      <c r="L42" s="94" t="s">
        <v>207</v>
      </c>
      <c r="M42" s="94" t="s">
        <v>206</v>
      </c>
      <c r="N42" s="94" t="s">
        <v>207</v>
      </c>
    </row>
    <row r="43" spans="1:14" ht="17.25" thickTop="1" thickBot="1">
      <c r="A43" s="496"/>
      <c r="B43" s="496"/>
      <c r="C43" s="496"/>
      <c r="D43" s="551"/>
      <c r="E43" s="551"/>
      <c r="F43" s="552">
        <f t="shared" ref="F43:F55" si="4">ROUNDUP(E43/0.67,0)</f>
        <v>0</v>
      </c>
      <c r="G43" s="499">
        <f>C43*2</f>
        <v>0</v>
      </c>
      <c r="H43" s="499">
        <f>1*B43</f>
        <v>0</v>
      </c>
      <c r="I43" s="95">
        <f t="shared" ref="I43:I55" si="5">ROUNDDOWN(F43/2,0)</f>
        <v>0</v>
      </c>
      <c r="J43" s="520">
        <f>1*B43</f>
        <v>0</v>
      </c>
      <c r="K43" s="504" t="s">
        <v>208</v>
      </c>
      <c r="L43" s="505"/>
      <c r="M43" s="505"/>
      <c r="N43" s="506"/>
    </row>
    <row r="44" spans="1:14" ht="17.25" thickTop="1" thickBot="1">
      <c r="A44" s="497"/>
      <c r="B44" s="497"/>
      <c r="C44" s="497"/>
      <c r="D44" s="551"/>
      <c r="E44" s="551"/>
      <c r="F44" s="553">
        <f t="shared" si="4"/>
        <v>0</v>
      </c>
      <c r="G44" s="500"/>
      <c r="H44" s="500"/>
      <c r="I44" s="96">
        <f t="shared" si="5"/>
        <v>0</v>
      </c>
      <c r="J44" s="521"/>
      <c r="K44" s="507"/>
      <c r="L44" s="508"/>
      <c r="M44" s="508"/>
      <c r="N44" s="509"/>
    </row>
    <row r="45" spans="1:14" ht="17.25" thickTop="1" thickBot="1">
      <c r="A45" s="497"/>
      <c r="B45" s="497"/>
      <c r="C45" s="497"/>
      <c r="D45" s="551"/>
      <c r="E45" s="551"/>
      <c r="F45" s="553">
        <f t="shared" si="4"/>
        <v>0</v>
      </c>
      <c r="G45" s="500"/>
      <c r="H45" s="500"/>
      <c r="I45" s="96">
        <f t="shared" si="5"/>
        <v>0</v>
      </c>
      <c r="J45" s="521"/>
      <c r="K45" s="507"/>
      <c r="L45" s="508"/>
      <c r="M45" s="508"/>
      <c r="N45" s="509"/>
    </row>
    <row r="46" spans="1:14" ht="17.25" thickTop="1" thickBot="1">
      <c r="A46" s="497"/>
      <c r="B46" s="497"/>
      <c r="C46" s="497"/>
      <c r="D46" s="551"/>
      <c r="E46" s="551"/>
      <c r="F46" s="553">
        <f t="shared" si="4"/>
        <v>0</v>
      </c>
      <c r="G46" s="500"/>
      <c r="H46" s="500"/>
      <c r="I46" s="96">
        <f t="shared" si="5"/>
        <v>0</v>
      </c>
      <c r="J46" s="521"/>
      <c r="K46" s="507"/>
      <c r="L46" s="508"/>
      <c r="M46" s="508"/>
      <c r="N46" s="509"/>
    </row>
    <row r="47" spans="1:14" ht="17.25" thickTop="1" thickBot="1">
      <c r="A47" s="497"/>
      <c r="B47" s="497"/>
      <c r="C47" s="497"/>
      <c r="D47" s="551"/>
      <c r="E47" s="551"/>
      <c r="F47" s="553">
        <f t="shared" si="4"/>
        <v>0</v>
      </c>
      <c r="G47" s="500"/>
      <c r="H47" s="500"/>
      <c r="I47" s="96">
        <f t="shared" si="5"/>
        <v>0</v>
      </c>
      <c r="J47" s="521"/>
      <c r="K47" s="507"/>
      <c r="L47" s="508"/>
      <c r="M47" s="508"/>
      <c r="N47" s="509"/>
    </row>
    <row r="48" spans="1:14" ht="17.25" thickTop="1" thickBot="1">
      <c r="A48" s="497"/>
      <c r="B48" s="497"/>
      <c r="C48" s="497"/>
      <c r="D48" s="551"/>
      <c r="E48" s="551"/>
      <c r="F48" s="553">
        <f t="shared" si="4"/>
        <v>0</v>
      </c>
      <c r="G48" s="500"/>
      <c r="H48" s="500"/>
      <c r="I48" s="96">
        <f t="shared" si="5"/>
        <v>0</v>
      </c>
      <c r="J48" s="521"/>
      <c r="K48" s="507"/>
      <c r="L48" s="508"/>
      <c r="M48" s="508"/>
      <c r="N48" s="509"/>
    </row>
    <row r="49" spans="1:14" ht="17.25" thickTop="1" thickBot="1">
      <c r="A49" s="497"/>
      <c r="B49" s="497"/>
      <c r="C49" s="497"/>
      <c r="D49" s="551"/>
      <c r="E49" s="551"/>
      <c r="F49" s="553">
        <f t="shared" si="4"/>
        <v>0</v>
      </c>
      <c r="G49" s="500"/>
      <c r="H49" s="500"/>
      <c r="I49" s="96">
        <f t="shared" si="5"/>
        <v>0</v>
      </c>
      <c r="J49" s="521"/>
      <c r="K49" s="507"/>
      <c r="L49" s="508"/>
      <c r="M49" s="508"/>
      <c r="N49" s="509"/>
    </row>
    <row r="50" spans="1:14" ht="17.25" thickTop="1" thickBot="1">
      <c r="A50" s="497"/>
      <c r="B50" s="497"/>
      <c r="C50" s="497"/>
      <c r="D50" s="551"/>
      <c r="E50" s="551"/>
      <c r="F50" s="553">
        <f t="shared" si="4"/>
        <v>0</v>
      </c>
      <c r="G50" s="500"/>
      <c r="H50" s="500"/>
      <c r="I50" s="96">
        <f t="shared" si="5"/>
        <v>0</v>
      </c>
      <c r="J50" s="521"/>
      <c r="K50" s="507"/>
      <c r="L50" s="508"/>
      <c r="M50" s="508"/>
      <c r="N50" s="509"/>
    </row>
    <row r="51" spans="1:14" ht="17.25" thickTop="1" thickBot="1">
      <c r="A51" s="497"/>
      <c r="B51" s="497"/>
      <c r="C51" s="497"/>
      <c r="D51" s="551"/>
      <c r="E51" s="551"/>
      <c r="F51" s="553">
        <f t="shared" si="4"/>
        <v>0</v>
      </c>
      <c r="G51" s="500"/>
      <c r="H51" s="500"/>
      <c r="I51" s="96">
        <f t="shared" si="5"/>
        <v>0</v>
      </c>
      <c r="J51" s="521"/>
      <c r="K51" s="507"/>
      <c r="L51" s="508"/>
      <c r="M51" s="508"/>
      <c r="N51" s="509"/>
    </row>
    <row r="52" spans="1:14" ht="17.25" thickTop="1" thickBot="1">
      <c r="A52" s="497"/>
      <c r="B52" s="497"/>
      <c r="C52" s="497"/>
      <c r="D52" s="551"/>
      <c r="E52" s="551"/>
      <c r="F52" s="553">
        <f t="shared" si="4"/>
        <v>0</v>
      </c>
      <c r="G52" s="500"/>
      <c r="H52" s="500"/>
      <c r="I52" s="96">
        <f t="shared" si="5"/>
        <v>0</v>
      </c>
      <c r="J52" s="521"/>
      <c r="K52" s="507"/>
      <c r="L52" s="508"/>
      <c r="M52" s="508"/>
      <c r="N52" s="509"/>
    </row>
    <row r="53" spans="1:14" ht="17.25" thickTop="1" thickBot="1">
      <c r="A53" s="497"/>
      <c r="B53" s="497"/>
      <c r="C53" s="497"/>
      <c r="D53" s="551"/>
      <c r="E53" s="551"/>
      <c r="F53" s="553">
        <f t="shared" si="4"/>
        <v>0</v>
      </c>
      <c r="G53" s="500"/>
      <c r="H53" s="500"/>
      <c r="I53" s="96">
        <f t="shared" si="5"/>
        <v>0</v>
      </c>
      <c r="J53" s="521"/>
      <c r="K53" s="507"/>
      <c r="L53" s="508"/>
      <c r="M53" s="508"/>
      <c r="N53" s="509"/>
    </row>
    <row r="54" spans="1:14" ht="17.25" thickTop="1" thickBot="1">
      <c r="A54" s="497"/>
      <c r="B54" s="497"/>
      <c r="C54" s="497"/>
      <c r="D54" s="551"/>
      <c r="E54" s="551"/>
      <c r="F54" s="553">
        <f t="shared" si="4"/>
        <v>0</v>
      </c>
      <c r="G54" s="500"/>
      <c r="H54" s="500"/>
      <c r="I54" s="96">
        <f t="shared" si="5"/>
        <v>0</v>
      </c>
      <c r="J54" s="521"/>
      <c r="K54" s="507"/>
      <c r="L54" s="508"/>
      <c r="M54" s="508"/>
      <c r="N54" s="509"/>
    </row>
    <row r="55" spans="1:14" ht="17.25" thickTop="1" thickBot="1">
      <c r="A55" s="498"/>
      <c r="B55" s="498"/>
      <c r="C55" s="498"/>
      <c r="D55" s="551"/>
      <c r="E55" s="551"/>
      <c r="F55" s="554">
        <f t="shared" si="4"/>
        <v>0</v>
      </c>
      <c r="G55" s="501"/>
      <c r="H55" s="501"/>
      <c r="I55" s="97">
        <f t="shared" si="5"/>
        <v>0</v>
      </c>
      <c r="J55" s="522"/>
      <c r="K55" s="507"/>
      <c r="L55" s="508"/>
      <c r="M55" s="508"/>
      <c r="N55" s="509"/>
    </row>
    <row r="56" spans="1:14" ht="13.5" thickTop="1">
      <c r="A56" s="491" t="s">
        <v>209</v>
      </c>
      <c r="B56" s="491"/>
      <c r="C56" s="491"/>
      <c r="D56" s="491"/>
      <c r="E56" s="491"/>
      <c r="F56" s="491"/>
      <c r="G56" s="493">
        <f>SUM(G43)</f>
        <v>0</v>
      </c>
      <c r="H56" s="493">
        <f>SUM(H43)</f>
        <v>0</v>
      </c>
      <c r="I56" s="493">
        <f>SUM(I43:I55)</f>
        <v>0</v>
      </c>
      <c r="J56" s="516">
        <f>SUM(J43)</f>
        <v>0</v>
      </c>
      <c r="K56" s="507"/>
      <c r="L56" s="508"/>
      <c r="M56" s="508"/>
      <c r="N56" s="509"/>
    </row>
    <row r="57" spans="1:14" ht="13.5" thickBot="1">
      <c r="A57" s="492"/>
      <c r="B57" s="492"/>
      <c r="C57" s="492"/>
      <c r="D57" s="492"/>
      <c r="E57" s="492"/>
      <c r="F57" s="492"/>
      <c r="G57" s="494"/>
      <c r="H57" s="494"/>
      <c r="I57" s="494"/>
      <c r="J57" s="517"/>
      <c r="K57" s="510"/>
      <c r="L57" s="511"/>
      <c r="M57" s="511"/>
      <c r="N57" s="512"/>
    </row>
    <row r="58" spans="1:14" ht="16.5" thickTop="1">
      <c r="A58" s="528" t="s">
        <v>196</v>
      </c>
      <c r="B58" s="502" t="s">
        <v>197</v>
      </c>
      <c r="C58" s="502" t="s">
        <v>198</v>
      </c>
      <c r="D58" s="502" t="s">
        <v>199</v>
      </c>
      <c r="E58" s="502" t="s">
        <v>200</v>
      </c>
      <c r="F58" s="502" t="s">
        <v>201</v>
      </c>
      <c r="G58" s="495" t="s">
        <v>202</v>
      </c>
      <c r="H58" s="495"/>
      <c r="I58" s="495"/>
      <c r="J58" s="527"/>
      <c r="K58" s="518" t="s">
        <v>203</v>
      </c>
      <c r="L58" s="519"/>
      <c r="M58" s="519"/>
      <c r="N58" s="519"/>
    </row>
    <row r="59" spans="1:14" ht="15.75">
      <c r="A59" s="528"/>
      <c r="B59" s="502"/>
      <c r="C59" s="502"/>
      <c r="D59" s="502"/>
      <c r="E59" s="502"/>
      <c r="F59" s="502"/>
      <c r="G59" s="89" t="s">
        <v>204</v>
      </c>
      <c r="H59" s="98"/>
      <c r="I59" s="495" t="s">
        <v>205</v>
      </c>
      <c r="J59" s="495"/>
      <c r="K59" s="90" t="s">
        <v>204</v>
      </c>
      <c r="L59" s="98"/>
      <c r="M59" s="515" t="s">
        <v>205</v>
      </c>
      <c r="N59" s="515"/>
    </row>
    <row r="60" spans="1:14" ht="13.5" thickBot="1">
      <c r="A60" s="529"/>
      <c r="B60" s="503"/>
      <c r="C60" s="503"/>
      <c r="D60" s="503"/>
      <c r="E60" s="503"/>
      <c r="F60" s="503"/>
      <c r="G60" s="91" t="s">
        <v>206</v>
      </c>
      <c r="H60" s="91" t="s">
        <v>207</v>
      </c>
      <c r="I60" s="91" t="s">
        <v>206</v>
      </c>
      <c r="J60" s="92" t="s">
        <v>207</v>
      </c>
      <c r="K60" s="93" t="s">
        <v>206</v>
      </c>
      <c r="L60" s="94" t="s">
        <v>207</v>
      </c>
      <c r="M60" s="94" t="s">
        <v>206</v>
      </c>
      <c r="N60" s="94" t="s">
        <v>207</v>
      </c>
    </row>
    <row r="61" spans="1:14" ht="17.25" thickTop="1" thickBot="1">
      <c r="A61" s="496"/>
      <c r="B61" s="496"/>
      <c r="C61" s="496"/>
      <c r="D61" s="551"/>
      <c r="E61" s="551"/>
      <c r="F61" s="552">
        <f t="shared" ref="F61:F73" si="6">ROUNDUP(E61/0.67,0)</f>
        <v>0</v>
      </c>
      <c r="G61" s="499">
        <f>C61*2</f>
        <v>0</v>
      </c>
      <c r="H61" s="499">
        <f>1*B61</f>
        <v>0</v>
      </c>
      <c r="I61" s="95">
        <f t="shared" ref="I61:I73" si="7">ROUNDDOWN(F61/2,0)</f>
        <v>0</v>
      </c>
      <c r="J61" s="520">
        <f>1*B61</f>
        <v>0</v>
      </c>
      <c r="K61" s="504" t="s">
        <v>208</v>
      </c>
      <c r="L61" s="505"/>
      <c r="M61" s="505"/>
      <c r="N61" s="506"/>
    </row>
    <row r="62" spans="1:14" ht="17.25" thickTop="1" thickBot="1">
      <c r="A62" s="497"/>
      <c r="B62" s="497"/>
      <c r="C62" s="497"/>
      <c r="D62" s="551"/>
      <c r="E62" s="551"/>
      <c r="F62" s="553">
        <f t="shared" si="6"/>
        <v>0</v>
      </c>
      <c r="G62" s="500"/>
      <c r="H62" s="500"/>
      <c r="I62" s="96">
        <f t="shared" si="7"/>
        <v>0</v>
      </c>
      <c r="J62" s="521"/>
      <c r="K62" s="507"/>
      <c r="L62" s="508"/>
      <c r="M62" s="508"/>
      <c r="N62" s="509"/>
    </row>
    <row r="63" spans="1:14" ht="17.25" thickTop="1" thickBot="1">
      <c r="A63" s="497"/>
      <c r="B63" s="497"/>
      <c r="C63" s="497"/>
      <c r="D63" s="551"/>
      <c r="E63" s="551"/>
      <c r="F63" s="553">
        <f t="shared" si="6"/>
        <v>0</v>
      </c>
      <c r="G63" s="500"/>
      <c r="H63" s="500"/>
      <c r="I63" s="96">
        <f t="shared" si="7"/>
        <v>0</v>
      </c>
      <c r="J63" s="521"/>
      <c r="K63" s="507"/>
      <c r="L63" s="508"/>
      <c r="M63" s="508"/>
      <c r="N63" s="509"/>
    </row>
    <row r="64" spans="1:14" ht="17.25" thickTop="1" thickBot="1">
      <c r="A64" s="497"/>
      <c r="B64" s="497"/>
      <c r="C64" s="497"/>
      <c r="D64" s="551"/>
      <c r="E64" s="551"/>
      <c r="F64" s="553">
        <f t="shared" si="6"/>
        <v>0</v>
      </c>
      <c r="G64" s="500"/>
      <c r="H64" s="500"/>
      <c r="I64" s="96">
        <f t="shared" si="7"/>
        <v>0</v>
      </c>
      <c r="J64" s="521"/>
      <c r="K64" s="507"/>
      <c r="L64" s="508"/>
      <c r="M64" s="508"/>
      <c r="N64" s="509"/>
    </row>
    <row r="65" spans="1:14" ht="17.25" thickTop="1" thickBot="1">
      <c r="A65" s="497"/>
      <c r="B65" s="497"/>
      <c r="C65" s="497"/>
      <c r="D65" s="551"/>
      <c r="E65" s="551"/>
      <c r="F65" s="553">
        <f t="shared" si="6"/>
        <v>0</v>
      </c>
      <c r="G65" s="500"/>
      <c r="H65" s="500"/>
      <c r="I65" s="96">
        <f t="shared" si="7"/>
        <v>0</v>
      </c>
      <c r="J65" s="521"/>
      <c r="K65" s="507"/>
      <c r="L65" s="508"/>
      <c r="M65" s="508"/>
      <c r="N65" s="509"/>
    </row>
    <row r="66" spans="1:14" ht="17.25" thickTop="1" thickBot="1">
      <c r="A66" s="497"/>
      <c r="B66" s="497"/>
      <c r="C66" s="497"/>
      <c r="D66" s="551"/>
      <c r="E66" s="551"/>
      <c r="F66" s="553">
        <f t="shared" si="6"/>
        <v>0</v>
      </c>
      <c r="G66" s="500"/>
      <c r="H66" s="500"/>
      <c r="I66" s="96">
        <f t="shared" si="7"/>
        <v>0</v>
      </c>
      <c r="J66" s="521"/>
      <c r="K66" s="507"/>
      <c r="L66" s="508"/>
      <c r="M66" s="508"/>
      <c r="N66" s="509"/>
    </row>
    <row r="67" spans="1:14" ht="17.25" thickTop="1" thickBot="1">
      <c r="A67" s="497"/>
      <c r="B67" s="497"/>
      <c r="C67" s="497"/>
      <c r="D67" s="551"/>
      <c r="E67" s="551"/>
      <c r="F67" s="553">
        <f t="shared" si="6"/>
        <v>0</v>
      </c>
      <c r="G67" s="500"/>
      <c r="H67" s="500"/>
      <c r="I67" s="96">
        <f t="shared" si="7"/>
        <v>0</v>
      </c>
      <c r="J67" s="521"/>
      <c r="K67" s="507"/>
      <c r="L67" s="508"/>
      <c r="M67" s="508"/>
      <c r="N67" s="509"/>
    </row>
    <row r="68" spans="1:14" ht="17.25" thickTop="1" thickBot="1">
      <c r="A68" s="497"/>
      <c r="B68" s="497"/>
      <c r="C68" s="497"/>
      <c r="D68" s="551"/>
      <c r="E68" s="551"/>
      <c r="F68" s="553">
        <f t="shared" si="6"/>
        <v>0</v>
      </c>
      <c r="G68" s="500"/>
      <c r="H68" s="500"/>
      <c r="I68" s="96">
        <f t="shared" si="7"/>
        <v>0</v>
      </c>
      <c r="J68" s="521"/>
      <c r="K68" s="507"/>
      <c r="L68" s="508"/>
      <c r="M68" s="508"/>
      <c r="N68" s="509"/>
    </row>
    <row r="69" spans="1:14" ht="17.25" thickTop="1" thickBot="1">
      <c r="A69" s="497"/>
      <c r="B69" s="497"/>
      <c r="C69" s="497"/>
      <c r="D69" s="551"/>
      <c r="E69" s="551"/>
      <c r="F69" s="553">
        <f t="shared" si="6"/>
        <v>0</v>
      </c>
      <c r="G69" s="500"/>
      <c r="H69" s="500"/>
      <c r="I69" s="96">
        <f t="shared" si="7"/>
        <v>0</v>
      </c>
      <c r="J69" s="521"/>
      <c r="K69" s="507"/>
      <c r="L69" s="508"/>
      <c r="M69" s="508"/>
      <c r="N69" s="509"/>
    </row>
    <row r="70" spans="1:14" ht="17.25" thickTop="1" thickBot="1">
      <c r="A70" s="497"/>
      <c r="B70" s="497"/>
      <c r="C70" s="497"/>
      <c r="D70" s="551"/>
      <c r="E70" s="551"/>
      <c r="F70" s="553">
        <f t="shared" si="6"/>
        <v>0</v>
      </c>
      <c r="G70" s="500"/>
      <c r="H70" s="500"/>
      <c r="I70" s="96">
        <f t="shared" si="7"/>
        <v>0</v>
      </c>
      <c r="J70" s="521"/>
      <c r="K70" s="507"/>
      <c r="L70" s="508"/>
      <c r="M70" s="508"/>
      <c r="N70" s="509"/>
    </row>
    <row r="71" spans="1:14" ht="17.25" thickTop="1" thickBot="1">
      <c r="A71" s="497"/>
      <c r="B71" s="497"/>
      <c r="C71" s="497"/>
      <c r="D71" s="551"/>
      <c r="E71" s="551"/>
      <c r="F71" s="553">
        <f t="shared" si="6"/>
        <v>0</v>
      </c>
      <c r="G71" s="500"/>
      <c r="H71" s="500"/>
      <c r="I71" s="96">
        <f t="shared" si="7"/>
        <v>0</v>
      </c>
      <c r="J71" s="521"/>
      <c r="K71" s="507"/>
      <c r="L71" s="508"/>
      <c r="M71" s="508"/>
      <c r="N71" s="509"/>
    </row>
    <row r="72" spans="1:14" ht="17.25" thickTop="1" thickBot="1">
      <c r="A72" s="497"/>
      <c r="B72" s="497"/>
      <c r="C72" s="497"/>
      <c r="D72" s="551"/>
      <c r="E72" s="551"/>
      <c r="F72" s="553">
        <f t="shared" si="6"/>
        <v>0</v>
      </c>
      <c r="G72" s="500"/>
      <c r="H72" s="500"/>
      <c r="I72" s="96">
        <f t="shared" si="7"/>
        <v>0</v>
      </c>
      <c r="J72" s="521"/>
      <c r="K72" s="507"/>
      <c r="L72" s="508"/>
      <c r="M72" s="508"/>
      <c r="N72" s="509"/>
    </row>
    <row r="73" spans="1:14" ht="17.25" thickTop="1" thickBot="1">
      <c r="A73" s="498"/>
      <c r="B73" s="498"/>
      <c r="C73" s="498"/>
      <c r="D73" s="551"/>
      <c r="E73" s="551"/>
      <c r="F73" s="554">
        <f t="shared" si="6"/>
        <v>0</v>
      </c>
      <c r="G73" s="501"/>
      <c r="H73" s="501"/>
      <c r="I73" s="97">
        <f t="shared" si="7"/>
        <v>0</v>
      </c>
      <c r="J73" s="522"/>
      <c r="K73" s="507"/>
      <c r="L73" s="508"/>
      <c r="M73" s="508"/>
      <c r="N73" s="509"/>
    </row>
    <row r="74" spans="1:14" ht="13.5" thickTop="1">
      <c r="A74" s="491" t="s">
        <v>209</v>
      </c>
      <c r="B74" s="491"/>
      <c r="C74" s="491"/>
      <c r="D74" s="491"/>
      <c r="E74" s="491"/>
      <c r="F74" s="491"/>
      <c r="G74" s="493">
        <f>SUM(G61)</f>
        <v>0</v>
      </c>
      <c r="H74" s="493">
        <f>SUM(H61)</f>
        <v>0</v>
      </c>
      <c r="I74" s="493">
        <f>SUM(I61:I73)</f>
        <v>0</v>
      </c>
      <c r="J74" s="516">
        <f>SUM(J61)</f>
        <v>0</v>
      </c>
      <c r="K74" s="507"/>
      <c r="L74" s="508"/>
      <c r="M74" s="508"/>
      <c r="N74" s="509"/>
    </row>
    <row r="75" spans="1:14" ht="13.5" thickBot="1">
      <c r="A75" s="492"/>
      <c r="B75" s="492"/>
      <c r="C75" s="492"/>
      <c r="D75" s="492"/>
      <c r="E75" s="492"/>
      <c r="F75" s="492"/>
      <c r="G75" s="494"/>
      <c r="H75" s="494"/>
      <c r="I75" s="494"/>
      <c r="J75" s="517"/>
      <c r="K75" s="510"/>
      <c r="L75" s="511"/>
      <c r="M75" s="511"/>
      <c r="N75" s="512"/>
    </row>
    <row r="76" spans="1:14" ht="14.25" thickTop="1" thickBot="1">
      <c r="A76" s="246"/>
      <c r="B76" s="246"/>
      <c r="C76" s="246"/>
      <c r="D76" s="246"/>
      <c r="E76" s="246"/>
      <c r="F76" s="246"/>
      <c r="G76" s="246"/>
      <c r="H76" s="246"/>
      <c r="I76" s="246"/>
      <c r="J76" s="246"/>
      <c r="K76" s="246"/>
      <c r="L76" s="246"/>
      <c r="M76" s="246"/>
      <c r="N76" s="246"/>
    </row>
    <row r="77" spans="1:14" ht="13.5" customHeight="1" thickTop="1">
      <c r="A77" s="523" t="s">
        <v>210</v>
      </c>
      <c r="B77" s="523"/>
      <c r="C77" s="523"/>
      <c r="D77" s="523"/>
      <c r="E77" s="523"/>
      <c r="F77" s="523"/>
      <c r="G77" s="525">
        <f>G20+G38+G56+G74</f>
        <v>0</v>
      </c>
      <c r="H77" s="525">
        <f>H20+H38+H56+H74</f>
        <v>0</v>
      </c>
      <c r="I77" s="525">
        <f>I20+I38+I56+I74</f>
        <v>0</v>
      </c>
      <c r="J77" s="513">
        <f>J20+J38+J56+J74</f>
        <v>0</v>
      </c>
      <c r="L77" s="246"/>
      <c r="M77" s="246"/>
      <c r="N77" s="246"/>
    </row>
    <row r="78" spans="1:14" ht="13.5" customHeight="1" thickBot="1">
      <c r="A78" s="524"/>
      <c r="B78" s="524"/>
      <c r="C78" s="524"/>
      <c r="D78" s="524"/>
      <c r="E78" s="524"/>
      <c r="F78" s="524"/>
      <c r="G78" s="526"/>
      <c r="H78" s="526"/>
      <c r="I78" s="526"/>
      <c r="J78" s="514"/>
      <c r="L78" s="246"/>
      <c r="M78" s="246"/>
      <c r="N78" s="246"/>
    </row>
    <row r="79" spans="1:14" ht="13.5" thickTop="1">
      <c r="A79" s="246"/>
      <c r="B79" s="246"/>
      <c r="C79" s="246"/>
      <c r="D79" s="246"/>
      <c r="E79" s="246"/>
      <c r="F79" s="246"/>
      <c r="G79" s="246"/>
      <c r="H79" s="246"/>
      <c r="I79" s="246"/>
      <c r="J79" s="246"/>
      <c r="K79" s="246"/>
      <c r="L79" s="246"/>
      <c r="M79" s="246"/>
      <c r="N79" s="246"/>
    </row>
    <row r="80" spans="1:14">
      <c r="A80" s="246" t="s">
        <v>139</v>
      </c>
      <c r="B80" s="246"/>
      <c r="C80" s="246"/>
      <c r="D80" s="246"/>
      <c r="E80" s="246"/>
      <c r="F80" s="246"/>
      <c r="G80" s="246"/>
      <c r="H80" s="246"/>
      <c r="I80" s="246"/>
      <c r="J80" s="246"/>
      <c r="K80" s="246"/>
      <c r="L80" s="246"/>
      <c r="M80" s="246"/>
      <c r="N80" s="246"/>
    </row>
    <row r="81" spans="1:11">
      <c r="A81" s="246" t="s">
        <v>211</v>
      </c>
      <c r="B81" s="246"/>
      <c r="C81" s="246"/>
      <c r="D81" s="246"/>
      <c r="E81" s="246"/>
      <c r="F81" s="246"/>
      <c r="G81" s="246"/>
      <c r="H81" s="246"/>
      <c r="I81" s="246"/>
      <c r="J81" s="246"/>
      <c r="K81" s="246"/>
    </row>
    <row r="82" spans="1:11">
      <c r="A82" s="246" t="s">
        <v>212</v>
      </c>
      <c r="B82" s="246"/>
      <c r="C82" s="246"/>
      <c r="D82" s="246"/>
      <c r="E82" s="246"/>
      <c r="F82" s="246"/>
      <c r="G82" s="246"/>
      <c r="H82" s="246"/>
      <c r="I82" s="246"/>
      <c r="J82" s="246"/>
      <c r="K82" s="246"/>
    </row>
    <row r="83" spans="1:11">
      <c r="A83" s="246" t="s">
        <v>213</v>
      </c>
      <c r="B83" s="246"/>
      <c r="C83" s="246"/>
      <c r="D83" s="246"/>
      <c r="E83" s="246"/>
      <c r="F83" s="246"/>
      <c r="G83" s="246"/>
      <c r="H83" s="246"/>
      <c r="I83" s="246"/>
      <c r="J83" s="246"/>
      <c r="K83" s="246"/>
    </row>
    <row r="84" spans="1:11">
      <c r="A84" s="246"/>
      <c r="B84" s="246"/>
      <c r="C84" s="246"/>
      <c r="D84" s="246"/>
      <c r="E84" s="246"/>
      <c r="F84" s="246"/>
      <c r="G84" s="246"/>
      <c r="H84" s="246"/>
      <c r="I84" s="246"/>
      <c r="J84" s="246"/>
      <c r="K84" s="246"/>
    </row>
    <row r="85" spans="1:11">
      <c r="A85" s="246"/>
      <c r="B85" s="246"/>
      <c r="C85" s="246"/>
      <c r="D85" s="246"/>
      <c r="E85" s="246"/>
      <c r="F85" s="246"/>
      <c r="G85" s="246"/>
      <c r="H85" s="246"/>
      <c r="I85" s="246"/>
      <c r="J85" s="246"/>
      <c r="K85" s="246"/>
    </row>
    <row r="86" spans="1:11">
      <c r="A86" s="246"/>
      <c r="B86" s="246"/>
      <c r="C86" s="246"/>
      <c r="D86" s="246"/>
      <c r="E86" s="246"/>
      <c r="F86" s="246"/>
      <c r="G86" s="246"/>
      <c r="H86" s="246"/>
      <c r="I86" s="246"/>
      <c r="J86" s="246"/>
      <c r="K86" s="246"/>
    </row>
    <row r="87" spans="1:11">
      <c r="A87" s="246"/>
      <c r="B87" s="246"/>
      <c r="C87" s="246"/>
      <c r="D87" s="246"/>
      <c r="E87" s="246"/>
      <c r="F87" s="246"/>
      <c r="G87" s="246"/>
      <c r="H87" s="246"/>
      <c r="I87" s="246"/>
      <c r="J87" s="246"/>
      <c r="K87" s="246"/>
    </row>
    <row r="88" spans="1:11">
      <c r="A88" s="246"/>
      <c r="B88" s="246"/>
      <c r="C88" s="246"/>
      <c r="D88" s="246"/>
      <c r="E88" s="246"/>
      <c r="F88" s="246"/>
      <c r="G88" s="246"/>
      <c r="H88" s="246"/>
      <c r="I88" s="246"/>
      <c r="J88" s="246"/>
      <c r="K88" s="246"/>
    </row>
    <row r="89" spans="1:11">
      <c r="A89" s="246"/>
      <c r="B89" s="246"/>
      <c r="C89" s="246"/>
      <c r="D89" s="246"/>
      <c r="E89" s="246"/>
      <c r="F89" s="246"/>
      <c r="G89" s="246"/>
      <c r="H89" s="246"/>
      <c r="I89" s="246"/>
      <c r="J89" s="246"/>
      <c r="K89" s="246"/>
    </row>
    <row r="90" spans="1:11">
      <c r="A90" s="246"/>
      <c r="B90" s="246"/>
      <c r="C90" s="246"/>
      <c r="D90" s="246"/>
      <c r="E90" s="246"/>
      <c r="F90" s="246"/>
      <c r="G90" s="246"/>
      <c r="H90" s="246"/>
      <c r="I90" s="246"/>
      <c r="J90" s="246"/>
      <c r="K90" s="246"/>
    </row>
    <row r="91" spans="1:11">
      <c r="A91" s="246"/>
      <c r="B91" s="246"/>
      <c r="C91" s="246"/>
      <c r="D91" s="246"/>
      <c r="E91" s="246"/>
      <c r="F91" s="246"/>
      <c r="G91" s="246"/>
      <c r="H91" s="246"/>
      <c r="I91" s="246"/>
      <c r="J91" s="246"/>
      <c r="K91" s="246"/>
    </row>
    <row r="92" spans="1:11">
      <c r="A92" s="246"/>
      <c r="B92" s="246"/>
      <c r="C92" s="246"/>
      <c r="D92" s="246"/>
      <c r="E92" s="246"/>
      <c r="F92" s="246"/>
      <c r="G92" s="246"/>
      <c r="H92" s="246"/>
      <c r="I92" s="246"/>
      <c r="J92" s="246"/>
      <c r="K92" s="246"/>
    </row>
    <row r="93" spans="1:11">
      <c r="A93" s="246"/>
      <c r="B93" s="246"/>
      <c r="C93" s="246"/>
      <c r="D93" s="246"/>
      <c r="E93" s="246"/>
      <c r="F93" s="246"/>
      <c r="G93" s="246"/>
      <c r="H93" s="246"/>
      <c r="I93" s="246"/>
      <c r="J93" s="246"/>
      <c r="K93" s="246"/>
    </row>
    <row r="94" spans="1:11">
      <c r="A94" s="246"/>
      <c r="B94" s="246"/>
      <c r="C94" s="246"/>
      <c r="D94" s="246"/>
      <c r="E94" s="246"/>
      <c r="F94" s="246"/>
      <c r="G94" s="246"/>
      <c r="H94" s="246"/>
      <c r="I94" s="246"/>
      <c r="J94" s="246"/>
      <c r="K94" s="246"/>
    </row>
    <row r="95" spans="1:11">
      <c r="A95" s="246"/>
      <c r="B95" s="246"/>
      <c r="C95" s="246"/>
      <c r="D95" s="246"/>
      <c r="E95" s="246"/>
      <c r="F95" s="246"/>
      <c r="G95" s="246"/>
      <c r="H95" s="246"/>
      <c r="I95" s="246"/>
      <c r="J95" s="246"/>
      <c r="K95" s="246"/>
    </row>
    <row r="96" spans="1:11">
      <c r="A96" s="246"/>
      <c r="B96" s="246"/>
      <c r="C96" s="246"/>
      <c r="D96" s="246"/>
      <c r="E96" s="246"/>
      <c r="F96" s="246"/>
      <c r="G96" s="246"/>
      <c r="H96" s="246"/>
      <c r="I96" s="246"/>
      <c r="J96" s="246"/>
      <c r="K96" s="246"/>
    </row>
    <row r="97" spans="11:11">
      <c r="K97" s="246"/>
    </row>
    <row r="98" spans="11:11">
      <c r="K98" s="246"/>
    </row>
    <row r="99" spans="11:11">
      <c r="K99" s="246"/>
    </row>
    <row r="100" spans="11:11">
      <c r="K100" s="246"/>
    </row>
    <row r="101" spans="11:11">
      <c r="K101" s="246"/>
    </row>
    <row r="102" spans="11:11">
      <c r="K102" s="246"/>
    </row>
    <row r="103" spans="11:11">
      <c r="K103" s="246"/>
    </row>
    <row r="104" spans="11:11">
      <c r="K104" s="246"/>
    </row>
    <row r="105" spans="11:11">
      <c r="K105" s="246"/>
    </row>
    <row r="106" spans="11:11">
      <c r="K106" s="246"/>
    </row>
    <row r="107" spans="11:11">
      <c r="K107" s="246"/>
    </row>
    <row r="108" spans="11:11">
      <c r="K108" s="246"/>
    </row>
    <row r="109" spans="11:11">
      <c r="K109" s="246"/>
    </row>
    <row r="110" spans="11:11">
      <c r="K110" s="246"/>
    </row>
    <row r="111" spans="11:11">
      <c r="K111" s="246"/>
    </row>
    <row r="112" spans="11:11">
      <c r="K112" s="246"/>
    </row>
    <row r="113" spans="11:11">
      <c r="K113" s="246"/>
    </row>
    <row r="114" spans="11:11">
      <c r="K114" s="246"/>
    </row>
    <row r="115" spans="11:11">
      <c r="K115" s="246"/>
    </row>
    <row r="116" spans="11:11">
      <c r="K116" s="246"/>
    </row>
    <row r="117" spans="11:11">
      <c r="K117" s="246"/>
    </row>
    <row r="118" spans="11:11">
      <c r="K118" s="246"/>
    </row>
    <row r="119" spans="11:11">
      <c r="K119" s="246"/>
    </row>
    <row r="120" spans="11:11">
      <c r="K120" s="246"/>
    </row>
    <row r="121" spans="11:11">
      <c r="K121" s="246"/>
    </row>
    <row r="122" spans="11:11">
      <c r="K122" s="246"/>
    </row>
    <row r="123" spans="11:11">
      <c r="K123" s="246"/>
    </row>
    <row r="124" spans="11:11">
      <c r="K124" s="246"/>
    </row>
    <row r="125" spans="11:11">
      <c r="K125" s="246"/>
    </row>
    <row r="126" spans="11:11">
      <c r="K126" s="246"/>
    </row>
    <row r="127" spans="11:11">
      <c r="K127" s="246"/>
    </row>
    <row r="128" spans="11:11">
      <c r="K128" s="246"/>
    </row>
    <row r="129" spans="11:11">
      <c r="K129" s="246"/>
    </row>
    <row r="130" spans="11:11">
      <c r="K130" s="246"/>
    </row>
    <row r="131" spans="11:11">
      <c r="K131" s="246"/>
    </row>
    <row r="132" spans="11:11">
      <c r="K132" s="246"/>
    </row>
    <row r="133" spans="11:11">
      <c r="K133" s="246"/>
    </row>
    <row r="134" spans="11:11">
      <c r="K134" s="246"/>
    </row>
    <row r="135" spans="11:11">
      <c r="K135" s="246"/>
    </row>
    <row r="136" spans="11:11">
      <c r="K136" s="246"/>
    </row>
    <row r="137" spans="11:11">
      <c r="K137" s="246"/>
    </row>
    <row r="138" spans="11:11">
      <c r="K138" s="246"/>
    </row>
    <row r="139" spans="11:11">
      <c r="K139" s="246"/>
    </row>
    <row r="140" spans="11:11">
      <c r="K140" s="246"/>
    </row>
    <row r="141" spans="11:11">
      <c r="K141" s="246"/>
    </row>
    <row r="142" spans="11:11">
      <c r="K142" s="246"/>
    </row>
    <row r="143" spans="11:11">
      <c r="K143" s="246"/>
    </row>
    <row r="144" spans="11:11">
      <c r="K144" s="246"/>
    </row>
    <row r="145" spans="11:11">
      <c r="K145" s="246"/>
    </row>
    <row r="146" spans="11:11">
      <c r="K146" s="246"/>
    </row>
    <row r="147" spans="11:11">
      <c r="K147" s="246"/>
    </row>
    <row r="148" spans="11:11">
      <c r="K148" s="246"/>
    </row>
    <row r="149" spans="11:11">
      <c r="K149" s="246"/>
    </row>
    <row r="150" spans="11:11">
      <c r="K150" s="246"/>
    </row>
    <row r="151" spans="11:11">
      <c r="K151" s="246"/>
    </row>
    <row r="152" spans="11:11">
      <c r="K152" s="246"/>
    </row>
    <row r="153" spans="11:11">
      <c r="K153" s="246"/>
    </row>
    <row r="154" spans="11:11">
      <c r="K154" s="246"/>
    </row>
    <row r="155" spans="11:11">
      <c r="K155" s="246"/>
    </row>
    <row r="156" spans="11:11">
      <c r="K156" s="246"/>
    </row>
    <row r="157" spans="11:11">
      <c r="K157" s="246"/>
    </row>
    <row r="158" spans="11:11">
      <c r="K158" s="246"/>
    </row>
    <row r="159" spans="11:11">
      <c r="K159" s="246"/>
    </row>
    <row r="160" spans="11:11">
      <c r="K160" s="246"/>
    </row>
    <row r="161" spans="11:11">
      <c r="K161" s="246"/>
    </row>
    <row r="162" spans="11:11">
      <c r="K162" s="246"/>
    </row>
    <row r="163" spans="11:11">
      <c r="K163" s="246"/>
    </row>
    <row r="164" spans="11:11">
      <c r="K164" s="246"/>
    </row>
    <row r="165" spans="11:11">
      <c r="K165" s="246"/>
    </row>
    <row r="166" spans="11:11">
      <c r="K166" s="246"/>
    </row>
    <row r="167" spans="11:11">
      <c r="K167" s="246"/>
    </row>
    <row r="168" spans="11:11">
      <c r="K168" s="246"/>
    </row>
    <row r="169" spans="11:11">
      <c r="K169" s="246"/>
    </row>
    <row r="170" spans="11:11">
      <c r="K170" s="246"/>
    </row>
    <row r="171" spans="11:11">
      <c r="K171" s="246"/>
    </row>
    <row r="172" spans="11:11">
      <c r="K172" s="246"/>
    </row>
    <row r="173" spans="11:11">
      <c r="K173" s="246"/>
    </row>
    <row r="174" spans="11:11">
      <c r="K174" s="246"/>
    </row>
    <row r="175" spans="11:11">
      <c r="K175" s="246"/>
    </row>
    <row r="176" spans="11:11">
      <c r="K176" s="246"/>
    </row>
    <row r="177" spans="11:11">
      <c r="K177" s="246"/>
    </row>
    <row r="178" spans="11:11">
      <c r="K178" s="246"/>
    </row>
    <row r="179" spans="11:11">
      <c r="K179" s="246"/>
    </row>
    <row r="180" spans="11:11">
      <c r="K180" s="246"/>
    </row>
    <row r="181" spans="11:11">
      <c r="K181" s="246"/>
    </row>
    <row r="182" spans="11:11">
      <c r="K182" s="246"/>
    </row>
    <row r="183" spans="11:11">
      <c r="K183" s="246"/>
    </row>
    <row r="184" spans="11:11">
      <c r="K184" s="246"/>
    </row>
    <row r="185" spans="11:11">
      <c r="K185" s="246"/>
    </row>
    <row r="186" spans="11:11">
      <c r="K186" s="246"/>
    </row>
    <row r="187" spans="11:11">
      <c r="K187" s="246"/>
    </row>
    <row r="188" spans="11:11">
      <c r="K188" s="246"/>
    </row>
    <row r="189" spans="11:11">
      <c r="K189" s="246"/>
    </row>
    <row r="190" spans="11:11">
      <c r="K190" s="246"/>
    </row>
    <row r="191" spans="11:11">
      <c r="K191" s="246"/>
    </row>
    <row r="192" spans="11:11">
      <c r="K192" s="246"/>
    </row>
    <row r="193" spans="11:11">
      <c r="K193" s="246"/>
    </row>
    <row r="194" spans="11:11">
      <c r="K194" s="246"/>
    </row>
    <row r="195" spans="11:11">
      <c r="K195" s="246"/>
    </row>
    <row r="196" spans="11:11">
      <c r="K196" s="246"/>
    </row>
    <row r="197" spans="11:11">
      <c r="K197" s="246"/>
    </row>
    <row r="198" spans="11:11">
      <c r="K198" s="246"/>
    </row>
    <row r="199" spans="11:11">
      <c r="K199" s="246"/>
    </row>
    <row r="200" spans="11:11">
      <c r="K200" s="246"/>
    </row>
    <row r="201" spans="11:11">
      <c r="K201" s="246"/>
    </row>
    <row r="202" spans="11:11">
      <c r="K202" s="246"/>
    </row>
    <row r="203" spans="11:11">
      <c r="K203" s="246"/>
    </row>
    <row r="204" spans="11:11">
      <c r="K204" s="246"/>
    </row>
    <row r="205" spans="11:11">
      <c r="K205" s="246"/>
    </row>
    <row r="206" spans="11:11">
      <c r="K206" s="246"/>
    </row>
    <row r="207" spans="11:11">
      <c r="K207" s="246"/>
    </row>
    <row r="208" spans="11:11">
      <c r="K208" s="246"/>
    </row>
    <row r="209" spans="11:11">
      <c r="K209" s="246"/>
    </row>
    <row r="210" spans="11:11">
      <c r="K210" s="246"/>
    </row>
    <row r="211" spans="11:11">
      <c r="K211" s="246"/>
    </row>
    <row r="212" spans="11:11">
      <c r="K212" s="246"/>
    </row>
    <row r="213" spans="11:11">
      <c r="K213" s="246"/>
    </row>
    <row r="214" spans="11:11">
      <c r="K214" s="246"/>
    </row>
    <row r="215" spans="11:11">
      <c r="K215" s="246"/>
    </row>
    <row r="216" spans="11:11">
      <c r="K216" s="246"/>
    </row>
    <row r="217" spans="11:11">
      <c r="K217" s="246"/>
    </row>
    <row r="218" spans="11:11">
      <c r="K218" s="246"/>
    </row>
    <row r="219" spans="11:11">
      <c r="K219" s="246"/>
    </row>
    <row r="220" spans="11:11">
      <c r="K220" s="246"/>
    </row>
    <row r="221" spans="11:11">
      <c r="K221" s="246"/>
    </row>
    <row r="222" spans="11:11">
      <c r="K222" s="246"/>
    </row>
    <row r="223" spans="11:11">
      <c r="K223" s="246"/>
    </row>
    <row r="224" spans="11:11">
      <c r="K224" s="246"/>
    </row>
    <row r="225" spans="11:11">
      <c r="K225" s="246"/>
    </row>
    <row r="226" spans="11:11">
      <c r="K226" s="246"/>
    </row>
    <row r="227" spans="11:11">
      <c r="K227" s="246"/>
    </row>
    <row r="228" spans="11:11">
      <c r="K228" s="246"/>
    </row>
    <row r="229" spans="11:11">
      <c r="K229" s="246"/>
    </row>
    <row r="230" spans="11:11">
      <c r="K230" s="246"/>
    </row>
    <row r="231" spans="11:11">
      <c r="K231" s="246"/>
    </row>
    <row r="232" spans="11:11">
      <c r="K232" s="246"/>
    </row>
    <row r="233" spans="11:11">
      <c r="K233" s="246"/>
    </row>
    <row r="234" spans="11:11">
      <c r="K234" s="246"/>
    </row>
    <row r="235" spans="11:11">
      <c r="K235" s="246"/>
    </row>
    <row r="236" spans="11:11">
      <c r="K236" s="246"/>
    </row>
    <row r="237" spans="11:11">
      <c r="K237" s="246"/>
    </row>
    <row r="238" spans="11:11">
      <c r="K238" s="246"/>
    </row>
    <row r="239" spans="11:11">
      <c r="K239" s="246"/>
    </row>
    <row r="240" spans="11:11">
      <c r="K240" s="246"/>
    </row>
    <row r="241" spans="11:11">
      <c r="K241" s="246"/>
    </row>
    <row r="242" spans="11:11">
      <c r="K242" s="246"/>
    </row>
    <row r="243" spans="11:11">
      <c r="K243" s="246"/>
    </row>
    <row r="244" spans="11:11">
      <c r="K244" s="246"/>
    </row>
    <row r="245" spans="11:11">
      <c r="K245" s="246"/>
    </row>
    <row r="246" spans="11:11">
      <c r="K246" s="246"/>
    </row>
    <row r="247" spans="11:11">
      <c r="K247" s="246"/>
    </row>
    <row r="248" spans="11:11">
      <c r="K248" s="246"/>
    </row>
    <row r="249" spans="11:11">
      <c r="K249" s="246"/>
    </row>
    <row r="250" spans="11:11">
      <c r="K250" s="246"/>
    </row>
    <row r="251" spans="11:11">
      <c r="K251" s="246"/>
    </row>
    <row r="252" spans="11:11">
      <c r="K252" s="246"/>
    </row>
    <row r="253" spans="11:11">
      <c r="K253" s="246"/>
    </row>
    <row r="254" spans="11:11">
      <c r="K254" s="246"/>
    </row>
    <row r="255" spans="11:11">
      <c r="K255" s="246"/>
    </row>
    <row r="256" spans="11:11">
      <c r="K256" s="246"/>
    </row>
    <row r="257" spans="11:11">
      <c r="K257" s="246"/>
    </row>
    <row r="258" spans="11:11">
      <c r="K258" s="246"/>
    </row>
    <row r="259" spans="11:11">
      <c r="K259" s="246"/>
    </row>
    <row r="260" spans="11:11">
      <c r="K260" s="246"/>
    </row>
    <row r="261" spans="11:11">
      <c r="K261" s="246"/>
    </row>
    <row r="262" spans="11:11">
      <c r="K262" s="246"/>
    </row>
    <row r="263" spans="11:11">
      <c r="K263" s="246"/>
    </row>
    <row r="264" spans="11:11">
      <c r="K264" s="246"/>
    </row>
    <row r="265" spans="11:11">
      <c r="K265" s="246"/>
    </row>
    <row r="266" spans="11:11">
      <c r="K266" s="246"/>
    </row>
    <row r="267" spans="11:11">
      <c r="K267" s="246"/>
    </row>
    <row r="268" spans="11:11">
      <c r="K268" s="246"/>
    </row>
    <row r="269" spans="11:11">
      <c r="K269" s="246"/>
    </row>
    <row r="270" spans="11:11">
      <c r="K270" s="246"/>
    </row>
    <row r="271" spans="11:11">
      <c r="K271" s="246"/>
    </row>
    <row r="272" spans="11:11">
      <c r="K272" s="246"/>
    </row>
    <row r="273" spans="11:11">
      <c r="K273" s="246"/>
    </row>
    <row r="274" spans="11:11">
      <c r="K274" s="246"/>
    </row>
    <row r="275" spans="11:11">
      <c r="K275" s="246"/>
    </row>
    <row r="276" spans="11:11">
      <c r="K276" s="246"/>
    </row>
    <row r="277" spans="11:11">
      <c r="K277" s="246"/>
    </row>
    <row r="278" spans="11:11">
      <c r="K278" s="246"/>
    </row>
    <row r="279" spans="11:11">
      <c r="K279" s="246"/>
    </row>
    <row r="280" spans="11:11">
      <c r="K280" s="246"/>
    </row>
    <row r="281" spans="11:11">
      <c r="K281" s="246"/>
    </row>
    <row r="282" spans="11:11">
      <c r="K282" s="246"/>
    </row>
    <row r="283" spans="11:11">
      <c r="K283" s="246"/>
    </row>
    <row r="284" spans="11:11">
      <c r="K284" s="246"/>
    </row>
    <row r="285" spans="11:11">
      <c r="K285" s="246"/>
    </row>
    <row r="286" spans="11:11">
      <c r="K286" s="246"/>
    </row>
    <row r="287" spans="11:11">
      <c r="K287" s="246"/>
    </row>
    <row r="288" spans="11:11">
      <c r="K288" s="246"/>
    </row>
    <row r="289" spans="11:11">
      <c r="K289" s="246"/>
    </row>
    <row r="290" spans="11:11">
      <c r="K290" s="246"/>
    </row>
    <row r="291" spans="11:11">
      <c r="K291" s="246"/>
    </row>
    <row r="292" spans="11:11">
      <c r="K292" s="246"/>
    </row>
    <row r="293" spans="11:11">
      <c r="K293" s="246"/>
    </row>
    <row r="294" spans="11:11">
      <c r="K294" s="246"/>
    </row>
    <row r="295" spans="11:11">
      <c r="K295" s="246"/>
    </row>
    <row r="296" spans="11:11">
      <c r="K296" s="246"/>
    </row>
    <row r="297" spans="11:11">
      <c r="K297" s="246"/>
    </row>
    <row r="298" spans="11:11">
      <c r="K298" s="246"/>
    </row>
    <row r="299" spans="11:11">
      <c r="K299" s="246"/>
    </row>
    <row r="300" spans="11:11">
      <c r="K300" s="246"/>
    </row>
    <row r="301" spans="11:11">
      <c r="K301" s="246"/>
    </row>
    <row r="302" spans="11:11">
      <c r="K302" s="246"/>
    </row>
    <row r="303" spans="11:11">
      <c r="K303" s="246"/>
    </row>
    <row r="304" spans="11:11">
      <c r="K304" s="246"/>
    </row>
    <row r="305" spans="11:11">
      <c r="K305" s="246"/>
    </row>
    <row r="306" spans="11:11">
      <c r="K306" s="246"/>
    </row>
    <row r="307" spans="11:11">
      <c r="K307" s="246"/>
    </row>
    <row r="308" spans="11:11">
      <c r="K308" s="246"/>
    </row>
    <row r="309" spans="11:11">
      <c r="K309" s="246"/>
    </row>
    <row r="310" spans="11:11">
      <c r="K310" s="246"/>
    </row>
    <row r="311" spans="11:11">
      <c r="K311" s="246"/>
    </row>
    <row r="312" spans="11:11">
      <c r="K312" s="246"/>
    </row>
    <row r="313" spans="11:11">
      <c r="K313" s="246"/>
    </row>
    <row r="314" spans="11:11">
      <c r="K314" s="246"/>
    </row>
    <row r="315" spans="11:11">
      <c r="K315" s="246"/>
    </row>
    <row r="316" spans="11:11">
      <c r="K316" s="246"/>
    </row>
    <row r="317" spans="11:11">
      <c r="K317" s="246"/>
    </row>
    <row r="318" spans="11:11">
      <c r="K318" s="246"/>
    </row>
    <row r="319" spans="11:11">
      <c r="K319" s="246"/>
    </row>
    <row r="320" spans="11:11">
      <c r="K320" s="246"/>
    </row>
    <row r="321" spans="11:11">
      <c r="K321" s="246"/>
    </row>
    <row r="322" spans="11:11">
      <c r="K322" s="246"/>
    </row>
    <row r="323" spans="11:11">
      <c r="K323" s="246"/>
    </row>
    <row r="324" spans="11:11">
      <c r="K324" s="246"/>
    </row>
    <row r="325" spans="11:11">
      <c r="K325" s="246"/>
    </row>
    <row r="326" spans="11:11">
      <c r="K326" s="246"/>
    </row>
    <row r="327" spans="11:11">
      <c r="K327" s="246"/>
    </row>
    <row r="328" spans="11:11">
      <c r="K328" s="246"/>
    </row>
    <row r="329" spans="11:11">
      <c r="K329" s="246"/>
    </row>
    <row r="330" spans="11:11">
      <c r="K330" s="246"/>
    </row>
    <row r="331" spans="11:11">
      <c r="K331" s="246"/>
    </row>
    <row r="332" spans="11:11">
      <c r="K332" s="246"/>
    </row>
    <row r="333" spans="11:11">
      <c r="K333" s="246"/>
    </row>
    <row r="334" spans="11:11">
      <c r="K334" s="246"/>
    </row>
    <row r="335" spans="11:11">
      <c r="K335" s="246"/>
    </row>
    <row r="336" spans="11:11">
      <c r="K336" s="246"/>
    </row>
    <row r="337" spans="11:11">
      <c r="K337" s="246"/>
    </row>
    <row r="338" spans="11:11">
      <c r="K338" s="246"/>
    </row>
    <row r="339" spans="11:11">
      <c r="K339" s="246"/>
    </row>
    <row r="340" spans="11:11">
      <c r="K340" s="246"/>
    </row>
    <row r="341" spans="11:11">
      <c r="K341" s="246"/>
    </row>
    <row r="342" spans="11:11">
      <c r="K342" s="246"/>
    </row>
    <row r="343" spans="11:11">
      <c r="K343" s="246"/>
    </row>
    <row r="344" spans="11:11">
      <c r="K344" s="246"/>
    </row>
    <row r="345" spans="11:11">
      <c r="K345" s="246"/>
    </row>
    <row r="346" spans="11:11">
      <c r="K346" s="246"/>
    </row>
    <row r="347" spans="11:11">
      <c r="K347" s="246"/>
    </row>
    <row r="348" spans="11:11">
      <c r="K348" s="246"/>
    </row>
    <row r="349" spans="11:11">
      <c r="K349" s="246"/>
    </row>
    <row r="350" spans="11:11">
      <c r="K350" s="246"/>
    </row>
    <row r="351" spans="11:11">
      <c r="K351" s="246"/>
    </row>
    <row r="352" spans="11:11">
      <c r="K352" s="246"/>
    </row>
    <row r="353" spans="11:11">
      <c r="K353" s="246"/>
    </row>
    <row r="354" spans="11:11">
      <c r="K354" s="246"/>
    </row>
    <row r="355" spans="11:11">
      <c r="K355" s="246"/>
    </row>
    <row r="356" spans="11:11">
      <c r="K356" s="246"/>
    </row>
    <row r="357" spans="11:11">
      <c r="K357" s="246"/>
    </row>
    <row r="358" spans="11:11">
      <c r="K358" s="246"/>
    </row>
    <row r="359" spans="11:11">
      <c r="K359" s="246"/>
    </row>
    <row r="360" spans="11:11">
      <c r="K360" s="246"/>
    </row>
    <row r="361" spans="11:11">
      <c r="K361" s="246"/>
    </row>
    <row r="362" spans="11:11">
      <c r="K362" s="246"/>
    </row>
    <row r="363" spans="11:11">
      <c r="K363" s="246"/>
    </row>
    <row r="364" spans="11:11">
      <c r="K364" s="246"/>
    </row>
    <row r="365" spans="11:11">
      <c r="K365" s="246"/>
    </row>
    <row r="366" spans="11:11">
      <c r="K366" s="246"/>
    </row>
    <row r="367" spans="11:11">
      <c r="K367" s="246"/>
    </row>
    <row r="368" spans="11:11">
      <c r="K368" s="246"/>
    </row>
    <row r="369" spans="11:11">
      <c r="K369" s="246"/>
    </row>
    <row r="370" spans="11:11">
      <c r="K370" s="246"/>
    </row>
    <row r="371" spans="11:11">
      <c r="K371" s="246"/>
    </row>
    <row r="372" spans="11:11">
      <c r="K372" s="246"/>
    </row>
    <row r="373" spans="11:11">
      <c r="K373" s="246"/>
    </row>
    <row r="374" spans="11:11">
      <c r="K374" s="246"/>
    </row>
    <row r="375" spans="11:11">
      <c r="K375" s="246"/>
    </row>
    <row r="376" spans="11:11">
      <c r="K376" s="246"/>
    </row>
    <row r="377" spans="11:11">
      <c r="K377" s="246"/>
    </row>
    <row r="378" spans="11:11">
      <c r="K378" s="246"/>
    </row>
    <row r="379" spans="11:11">
      <c r="K379" s="246"/>
    </row>
    <row r="380" spans="11:11">
      <c r="K380" s="246"/>
    </row>
    <row r="381" spans="11:11">
      <c r="K381" s="246"/>
    </row>
    <row r="382" spans="11:11">
      <c r="K382" s="246"/>
    </row>
    <row r="383" spans="11:11">
      <c r="K383" s="246"/>
    </row>
    <row r="384" spans="11:11">
      <c r="K384" s="246"/>
    </row>
    <row r="385" spans="11:11">
      <c r="K385" s="246"/>
    </row>
    <row r="386" spans="11:11">
      <c r="K386" s="246"/>
    </row>
    <row r="387" spans="11:11">
      <c r="K387" s="246"/>
    </row>
    <row r="388" spans="11:11">
      <c r="K388" s="246"/>
    </row>
    <row r="389" spans="11:11">
      <c r="K389" s="246"/>
    </row>
    <row r="390" spans="11:11">
      <c r="K390" s="246"/>
    </row>
    <row r="391" spans="11:11">
      <c r="K391" s="246"/>
    </row>
    <row r="392" spans="11:11">
      <c r="K392" s="246"/>
    </row>
    <row r="393" spans="11:11">
      <c r="K393" s="246"/>
    </row>
    <row r="394" spans="11:11">
      <c r="K394" s="246"/>
    </row>
    <row r="395" spans="11:11">
      <c r="K395" s="246"/>
    </row>
    <row r="396" spans="11:11">
      <c r="K396" s="246"/>
    </row>
    <row r="397" spans="11:11">
      <c r="K397" s="246"/>
    </row>
    <row r="398" spans="11:11">
      <c r="K398" s="246"/>
    </row>
    <row r="399" spans="11:11">
      <c r="K399" s="246"/>
    </row>
    <row r="400" spans="11:11">
      <c r="K400" s="246"/>
    </row>
    <row r="401" spans="11:11">
      <c r="K401" s="246"/>
    </row>
    <row r="402" spans="11:11">
      <c r="K402" s="246"/>
    </row>
    <row r="403" spans="11:11">
      <c r="K403" s="246"/>
    </row>
    <row r="404" spans="11:11">
      <c r="K404" s="246"/>
    </row>
    <row r="405" spans="11:11">
      <c r="K405" s="246"/>
    </row>
    <row r="406" spans="11:11">
      <c r="K406" s="246"/>
    </row>
    <row r="407" spans="11:11">
      <c r="K407" s="246"/>
    </row>
    <row r="408" spans="11:11">
      <c r="K408" s="246"/>
    </row>
    <row r="409" spans="11:11">
      <c r="K409" s="246"/>
    </row>
    <row r="410" spans="11:11">
      <c r="K410" s="246"/>
    </row>
    <row r="411" spans="11:11">
      <c r="K411" s="246"/>
    </row>
    <row r="412" spans="11:11">
      <c r="K412" s="246"/>
    </row>
    <row r="413" spans="11:11">
      <c r="K413" s="246"/>
    </row>
    <row r="414" spans="11:11">
      <c r="K414" s="246"/>
    </row>
    <row r="415" spans="11:11">
      <c r="K415" s="246"/>
    </row>
    <row r="416" spans="11:11">
      <c r="K416" s="246"/>
    </row>
    <row r="417" spans="11:11">
      <c r="K417" s="246"/>
    </row>
    <row r="418" spans="11:11">
      <c r="K418" s="246"/>
    </row>
    <row r="419" spans="11:11">
      <c r="K419" s="246"/>
    </row>
    <row r="420" spans="11:11">
      <c r="K420" s="246"/>
    </row>
    <row r="421" spans="11:11">
      <c r="K421" s="246"/>
    </row>
    <row r="422" spans="11:11">
      <c r="K422" s="246"/>
    </row>
    <row r="423" spans="11:11">
      <c r="K423" s="246"/>
    </row>
    <row r="424" spans="11:11">
      <c r="K424" s="246"/>
    </row>
    <row r="425" spans="11:11">
      <c r="K425" s="246"/>
    </row>
    <row r="426" spans="11:11">
      <c r="K426" s="246"/>
    </row>
    <row r="427" spans="11:11">
      <c r="K427" s="246"/>
    </row>
    <row r="428" spans="11:11">
      <c r="K428" s="246"/>
    </row>
    <row r="429" spans="11:11">
      <c r="K429" s="246"/>
    </row>
    <row r="430" spans="11:11">
      <c r="K430" s="246"/>
    </row>
    <row r="431" spans="11:11">
      <c r="K431" s="246"/>
    </row>
    <row r="432" spans="11:11">
      <c r="K432" s="246"/>
    </row>
    <row r="433" spans="11:11">
      <c r="K433" s="246"/>
    </row>
    <row r="434" spans="11:11">
      <c r="K434" s="246"/>
    </row>
    <row r="435" spans="11:11">
      <c r="K435" s="246"/>
    </row>
    <row r="436" spans="11:11">
      <c r="K436" s="246"/>
    </row>
    <row r="437" spans="11:11">
      <c r="K437" s="246"/>
    </row>
    <row r="438" spans="11:11">
      <c r="K438" s="246"/>
    </row>
    <row r="439" spans="11:11">
      <c r="K439" s="246"/>
    </row>
    <row r="440" spans="11:11">
      <c r="K440" s="246"/>
    </row>
    <row r="441" spans="11:11">
      <c r="K441" s="246"/>
    </row>
    <row r="442" spans="11:11">
      <c r="K442" s="246"/>
    </row>
    <row r="443" spans="11:11">
      <c r="K443" s="246"/>
    </row>
    <row r="444" spans="11:11">
      <c r="K444" s="246"/>
    </row>
    <row r="445" spans="11:11">
      <c r="K445" s="246"/>
    </row>
    <row r="446" spans="11:11">
      <c r="K446" s="246"/>
    </row>
    <row r="447" spans="11:11">
      <c r="K447" s="246"/>
    </row>
    <row r="448" spans="11:11">
      <c r="K448" s="246"/>
    </row>
    <row r="449" spans="11:11">
      <c r="K449" s="246"/>
    </row>
    <row r="450" spans="11:11">
      <c r="K450" s="246"/>
    </row>
    <row r="451" spans="11:11">
      <c r="K451" s="246"/>
    </row>
    <row r="452" spans="11:11">
      <c r="K452" s="246"/>
    </row>
    <row r="453" spans="11:11">
      <c r="K453" s="246"/>
    </row>
    <row r="454" spans="11:11">
      <c r="K454" s="246"/>
    </row>
    <row r="455" spans="11:11">
      <c r="K455" s="246"/>
    </row>
    <row r="456" spans="11:11">
      <c r="K456" s="246"/>
    </row>
    <row r="457" spans="11:11">
      <c r="K457" s="246"/>
    </row>
    <row r="458" spans="11:11">
      <c r="K458" s="246"/>
    </row>
    <row r="459" spans="11:11">
      <c r="K459" s="246"/>
    </row>
    <row r="460" spans="11:11">
      <c r="K460" s="246"/>
    </row>
    <row r="461" spans="11:11">
      <c r="K461" s="246"/>
    </row>
    <row r="462" spans="11:11">
      <c r="K462" s="246"/>
    </row>
    <row r="463" spans="11:11">
      <c r="K463" s="246"/>
    </row>
    <row r="464" spans="11:11">
      <c r="K464" s="246"/>
    </row>
    <row r="465" spans="11:11">
      <c r="K465" s="246"/>
    </row>
    <row r="466" spans="11:11">
      <c r="K466" s="246"/>
    </row>
    <row r="467" spans="11:11">
      <c r="K467" s="246"/>
    </row>
    <row r="468" spans="11:11">
      <c r="K468" s="246"/>
    </row>
    <row r="469" spans="11:11">
      <c r="K469" s="246"/>
    </row>
    <row r="470" spans="11:11">
      <c r="K470" s="246"/>
    </row>
    <row r="471" spans="11:11">
      <c r="K471" s="246"/>
    </row>
    <row r="472" spans="11:11">
      <c r="K472" s="246"/>
    </row>
    <row r="473" spans="11:11">
      <c r="K473" s="246"/>
    </row>
    <row r="474" spans="11:11">
      <c r="K474" s="246"/>
    </row>
    <row r="475" spans="11:11">
      <c r="K475" s="246"/>
    </row>
    <row r="476" spans="11:11">
      <c r="K476" s="246"/>
    </row>
    <row r="477" spans="11:11">
      <c r="K477" s="246"/>
    </row>
    <row r="478" spans="11:11">
      <c r="K478" s="246"/>
    </row>
    <row r="479" spans="11:11">
      <c r="K479" s="246"/>
    </row>
    <row r="480" spans="11:11">
      <c r="K480" s="246"/>
    </row>
    <row r="481" spans="11:11">
      <c r="K481" s="246"/>
    </row>
    <row r="482" spans="11:11">
      <c r="K482" s="246"/>
    </row>
    <row r="483" spans="11:11">
      <c r="K483" s="246"/>
    </row>
    <row r="484" spans="11:11">
      <c r="K484" s="246"/>
    </row>
    <row r="485" spans="11:11">
      <c r="K485" s="246"/>
    </row>
    <row r="486" spans="11:11">
      <c r="K486" s="246"/>
    </row>
    <row r="487" spans="11:11">
      <c r="K487" s="246"/>
    </row>
    <row r="488" spans="11:11">
      <c r="K488" s="246"/>
    </row>
    <row r="489" spans="11:11">
      <c r="K489" s="246"/>
    </row>
    <row r="490" spans="11:11">
      <c r="K490" s="246"/>
    </row>
    <row r="491" spans="11:11">
      <c r="K491" s="246"/>
    </row>
    <row r="492" spans="11:11">
      <c r="K492" s="246"/>
    </row>
    <row r="493" spans="11:11">
      <c r="K493" s="246"/>
    </row>
    <row r="494" spans="11:11">
      <c r="K494" s="246"/>
    </row>
    <row r="495" spans="11:11">
      <c r="K495" s="246"/>
    </row>
    <row r="496" spans="11:11">
      <c r="K496" s="246"/>
    </row>
    <row r="497" spans="11:11">
      <c r="K497" s="246"/>
    </row>
    <row r="498" spans="11:11">
      <c r="K498" s="246"/>
    </row>
    <row r="499" spans="11:11">
      <c r="K499" s="246"/>
    </row>
    <row r="500" spans="11:11">
      <c r="K500" s="246"/>
    </row>
    <row r="501" spans="11:11">
      <c r="K501" s="246"/>
    </row>
    <row r="502" spans="11:11">
      <c r="K502" s="246"/>
    </row>
    <row r="503" spans="11:11">
      <c r="K503" s="246"/>
    </row>
    <row r="504" spans="11:11">
      <c r="K504" s="246"/>
    </row>
    <row r="505" spans="11:11">
      <c r="K505" s="246"/>
    </row>
    <row r="506" spans="11:11">
      <c r="K506" s="246"/>
    </row>
    <row r="507" spans="11:11">
      <c r="K507" s="246"/>
    </row>
    <row r="508" spans="11:11">
      <c r="K508" s="246"/>
    </row>
    <row r="509" spans="11:11">
      <c r="K509" s="246"/>
    </row>
    <row r="510" spans="11:11">
      <c r="K510" s="246"/>
    </row>
    <row r="511" spans="11:11">
      <c r="K511" s="246"/>
    </row>
    <row r="512" spans="11:11">
      <c r="K512" s="246"/>
    </row>
    <row r="513" spans="11:11">
      <c r="K513" s="246"/>
    </row>
    <row r="514" spans="11:11">
      <c r="K514" s="246"/>
    </row>
    <row r="515" spans="11:11">
      <c r="K515" s="246"/>
    </row>
    <row r="516" spans="11:11">
      <c r="K516" s="246"/>
    </row>
    <row r="517" spans="11:11">
      <c r="K517" s="246"/>
    </row>
    <row r="518" spans="11:11">
      <c r="K518" s="246"/>
    </row>
    <row r="519" spans="11:11">
      <c r="K519" s="246"/>
    </row>
    <row r="520" spans="11:11">
      <c r="K520" s="246"/>
    </row>
    <row r="521" spans="11:11">
      <c r="K521" s="246"/>
    </row>
    <row r="522" spans="11:11">
      <c r="K522" s="246"/>
    </row>
    <row r="523" spans="11:11">
      <c r="K523" s="246"/>
    </row>
    <row r="524" spans="11:11">
      <c r="K524" s="246"/>
    </row>
    <row r="525" spans="11:11">
      <c r="K525" s="246"/>
    </row>
    <row r="526" spans="11:11">
      <c r="K526" s="246"/>
    </row>
    <row r="527" spans="11:11">
      <c r="K527" s="246"/>
    </row>
    <row r="528" spans="11:11">
      <c r="K528" s="246"/>
    </row>
    <row r="529" spans="11:11">
      <c r="K529" s="246"/>
    </row>
    <row r="530" spans="11:11">
      <c r="K530" s="246"/>
    </row>
    <row r="531" spans="11:11">
      <c r="K531" s="246"/>
    </row>
    <row r="532" spans="11:11">
      <c r="K532" s="246"/>
    </row>
    <row r="533" spans="11:11">
      <c r="K533" s="246"/>
    </row>
    <row r="534" spans="11:11">
      <c r="K534" s="246"/>
    </row>
    <row r="535" spans="11:11">
      <c r="K535" s="246"/>
    </row>
    <row r="536" spans="11:11">
      <c r="K536" s="246"/>
    </row>
    <row r="537" spans="11:11">
      <c r="K537" s="246"/>
    </row>
    <row r="538" spans="11:11">
      <c r="K538" s="246"/>
    </row>
    <row r="539" spans="11:11">
      <c r="K539" s="246"/>
    </row>
    <row r="540" spans="11:11">
      <c r="K540" s="246"/>
    </row>
    <row r="541" spans="11:11">
      <c r="K541" s="246"/>
    </row>
    <row r="542" spans="11:11">
      <c r="K542" s="246"/>
    </row>
    <row r="543" spans="11:11">
      <c r="K543" s="246"/>
    </row>
    <row r="544" spans="11:11">
      <c r="K544" s="246"/>
    </row>
    <row r="545" spans="11:11">
      <c r="K545" s="246"/>
    </row>
    <row r="546" spans="11:11">
      <c r="K546" s="246"/>
    </row>
    <row r="547" spans="11:11">
      <c r="K547" s="246"/>
    </row>
    <row r="548" spans="11:11">
      <c r="K548" s="246"/>
    </row>
    <row r="549" spans="11:11">
      <c r="K549" s="246"/>
    </row>
    <row r="550" spans="11:11">
      <c r="K550" s="246"/>
    </row>
    <row r="551" spans="11:11">
      <c r="K551" s="246"/>
    </row>
    <row r="552" spans="11:11">
      <c r="K552" s="246"/>
    </row>
    <row r="553" spans="11:11">
      <c r="K553" s="246"/>
    </row>
    <row r="554" spans="11:11">
      <c r="K554" s="246"/>
    </row>
    <row r="555" spans="11:11">
      <c r="K555" s="246"/>
    </row>
    <row r="556" spans="11:11">
      <c r="K556" s="246"/>
    </row>
    <row r="557" spans="11:11">
      <c r="K557" s="246"/>
    </row>
    <row r="558" spans="11:11">
      <c r="K558" s="246"/>
    </row>
    <row r="559" spans="11:11">
      <c r="K559" s="246"/>
    </row>
    <row r="560" spans="11:11">
      <c r="K560" s="246"/>
    </row>
    <row r="561" spans="11:11">
      <c r="K561" s="246"/>
    </row>
    <row r="562" spans="11:11">
      <c r="K562" s="246"/>
    </row>
    <row r="563" spans="11:11">
      <c r="K563" s="246"/>
    </row>
    <row r="564" spans="11:11">
      <c r="K564" s="246"/>
    </row>
    <row r="565" spans="11:11">
      <c r="K565" s="246"/>
    </row>
    <row r="566" spans="11:11">
      <c r="K566" s="246"/>
    </row>
    <row r="567" spans="11:11">
      <c r="K567" s="246"/>
    </row>
    <row r="568" spans="11:11">
      <c r="K568" s="246"/>
    </row>
    <row r="569" spans="11:11">
      <c r="K569" s="246"/>
    </row>
    <row r="570" spans="11:11">
      <c r="K570" s="246"/>
    </row>
    <row r="571" spans="11:11">
      <c r="K571" s="246"/>
    </row>
    <row r="572" spans="11:11">
      <c r="K572" s="246"/>
    </row>
    <row r="573" spans="11:11">
      <c r="K573" s="246"/>
    </row>
    <row r="574" spans="11:11">
      <c r="K574" s="246"/>
    </row>
    <row r="575" spans="11:11">
      <c r="K575" s="246"/>
    </row>
    <row r="576" spans="11:11">
      <c r="K576" s="246"/>
    </row>
    <row r="577" spans="11:11">
      <c r="K577" s="246"/>
    </row>
    <row r="578" spans="11:11">
      <c r="K578" s="246"/>
    </row>
    <row r="579" spans="11:11">
      <c r="K579" s="246"/>
    </row>
    <row r="580" spans="11:11">
      <c r="K580" s="246"/>
    </row>
    <row r="581" spans="11:11">
      <c r="K581" s="246"/>
    </row>
    <row r="582" spans="11:11">
      <c r="K582" s="246"/>
    </row>
    <row r="583" spans="11:11">
      <c r="K583" s="246"/>
    </row>
    <row r="584" spans="11:11">
      <c r="K584" s="246"/>
    </row>
    <row r="585" spans="11:11">
      <c r="K585" s="246"/>
    </row>
    <row r="586" spans="11:11">
      <c r="K586" s="246"/>
    </row>
    <row r="587" spans="11:11">
      <c r="K587" s="246"/>
    </row>
    <row r="588" spans="11:11">
      <c r="K588" s="246"/>
    </row>
    <row r="589" spans="11:11">
      <c r="K589" s="246"/>
    </row>
    <row r="590" spans="11:11">
      <c r="K590" s="246"/>
    </row>
    <row r="591" spans="11:11">
      <c r="K591" s="246"/>
    </row>
    <row r="592" spans="11:11">
      <c r="K592" s="246"/>
    </row>
    <row r="593" spans="11:11">
      <c r="K593" s="246"/>
    </row>
    <row r="594" spans="11:11">
      <c r="K594" s="246"/>
    </row>
    <row r="595" spans="11:11">
      <c r="K595" s="246"/>
    </row>
    <row r="596" spans="11:11">
      <c r="K596" s="246"/>
    </row>
    <row r="597" spans="11:11">
      <c r="K597" s="246"/>
    </row>
    <row r="598" spans="11:11">
      <c r="K598" s="246"/>
    </row>
    <row r="599" spans="11:11">
      <c r="K599" s="246"/>
    </row>
    <row r="600" spans="11:11">
      <c r="K600" s="246"/>
    </row>
    <row r="601" spans="11:11">
      <c r="K601" s="246"/>
    </row>
    <row r="602" spans="11:11">
      <c r="K602" s="246"/>
    </row>
    <row r="603" spans="11:11">
      <c r="K603" s="246"/>
    </row>
    <row r="604" spans="11:11">
      <c r="K604" s="246"/>
    </row>
    <row r="605" spans="11:11">
      <c r="K605" s="246"/>
    </row>
    <row r="606" spans="11:11">
      <c r="K606" s="246"/>
    </row>
    <row r="607" spans="11:11">
      <c r="K607" s="246"/>
    </row>
    <row r="608" spans="11:11">
      <c r="K608" s="246"/>
    </row>
    <row r="609" spans="11:11">
      <c r="K609" s="246"/>
    </row>
    <row r="610" spans="11:11">
      <c r="K610" s="246"/>
    </row>
    <row r="611" spans="11:11">
      <c r="K611" s="246"/>
    </row>
    <row r="612" spans="11:11">
      <c r="K612" s="246"/>
    </row>
    <row r="613" spans="11:11">
      <c r="K613" s="246"/>
    </row>
    <row r="614" spans="11:11">
      <c r="K614" s="246"/>
    </row>
    <row r="615" spans="11:11">
      <c r="K615" s="246"/>
    </row>
    <row r="616" spans="11:11">
      <c r="K616" s="246"/>
    </row>
    <row r="617" spans="11:11">
      <c r="K617" s="246"/>
    </row>
    <row r="618" spans="11:11">
      <c r="K618" s="246"/>
    </row>
    <row r="619" spans="11:11">
      <c r="K619" s="246"/>
    </row>
    <row r="620" spans="11:11">
      <c r="K620" s="246"/>
    </row>
    <row r="621" spans="11:11">
      <c r="K621" s="246"/>
    </row>
    <row r="622" spans="11:11">
      <c r="K622" s="246"/>
    </row>
    <row r="623" spans="11:11">
      <c r="K623" s="246"/>
    </row>
    <row r="624" spans="11:11">
      <c r="K624" s="246"/>
    </row>
    <row r="625" spans="11:11">
      <c r="K625" s="246"/>
    </row>
    <row r="626" spans="11:11">
      <c r="K626" s="246"/>
    </row>
    <row r="627" spans="11:11">
      <c r="K627" s="246"/>
    </row>
    <row r="628" spans="11:11">
      <c r="K628" s="246"/>
    </row>
    <row r="629" spans="11:11">
      <c r="K629" s="246"/>
    </row>
    <row r="630" spans="11:11">
      <c r="K630" s="246"/>
    </row>
    <row r="631" spans="11:11">
      <c r="K631" s="246"/>
    </row>
    <row r="632" spans="11:11">
      <c r="K632" s="246"/>
    </row>
    <row r="633" spans="11:11">
      <c r="K633" s="246"/>
    </row>
    <row r="634" spans="11:11">
      <c r="K634" s="246"/>
    </row>
    <row r="635" spans="11:11">
      <c r="K635" s="246"/>
    </row>
    <row r="636" spans="11:11">
      <c r="K636" s="246"/>
    </row>
    <row r="637" spans="11:11">
      <c r="K637" s="246"/>
    </row>
    <row r="638" spans="11:11">
      <c r="K638" s="246"/>
    </row>
    <row r="639" spans="11:11">
      <c r="K639" s="246"/>
    </row>
    <row r="640" spans="11:11">
      <c r="K640" s="246"/>
    </row>
    <row r="641" spans="11:11">
      <c r="K641" s="246"/>
    </row>
    <row r="642" spans="11:11">
      <c r="K642" s="246"/>
    </row>
    <row r="643" spans="11:11">
      <c r="K643" s="246"/>
    </row>
    <row r="644" spans="11:11">
      <c r="K644" s="246"/>
    </row>
    <row r="645" spans="11:11">
      <c r="K645" s="246"/>
    </row>
    <row r="646" spans="11:11">
      <c r="K646" s="246"/>
    </row>
    <row r="647" spans="11:11">
      <c r="K647" s="246"/>
    </row>
    <row r="648" spans="11:11">
      <c r="K648" s="246"/>
    </row>
    <row r="649" spans="11:11">
      <c r="K649" s="246"/>
    </row>
    <row r="650" spans="11:11">
      <c r="K650" s="246"/>
    </row>
    <row r="651" spans="11:11">
      <c r="K651" s="246"/>
    </row>
    <row r="652" spans="11:11">
      <c r="K652" s="246"/>
    </row>
    <row r="653" spans="11:11">
      <c r="K653" s="246"/>
    </row>
    <row r="654" spans="11:11">
      <c r="K654" s="246"/>
    </row>
    <row r="655" spans="11:11">
      <c r="K655" s="246"/>
    </row>
    <row r="656" spans="11:11">
      <c r="K656" s="246"/>
    </row>
    <row r="657" spans="11:11">
      <c r="K657" s="246"/>
    </row>
    <row r="658" spans="11:11">
      <c r="K658" s="246"/>
    </row>
    <row r="659" spans="11:11">
      <c r="K659" s="246"/>
    </row>
    <row r="660" spans="11:11">
      <c r="K660" s="246"/>
    </row>
    <row r="661" spans="11:11">
      <c r="K661" s="246"/>
    </row>
    <row r="662" spans="11:11">
      <c r="K662" s="246"/>
    </row>
    <row r="663" spans="11:11">
      <c r="K663" s="246"/>
    </row>
    <row r="664" spans="11:11">
      <c r="K664" s="246"/>
    </row>
    <row r="665" spans="11:11">
      <c r="K665" s="246"/>
    </row>
    <row r="666" spans="11:11">
      <c r="K666" s="246"/>
    </row>
    <row r="667" spans="11:11">
      <c r="K667" s="246"/>
    </row>
    <row r="668" spans="11:11">
      <c r="K668" s="246"/>
    </row>
    <row r="669" spans="11:11">
      <c r="K669" s="246"/>
    </row>
    <row r="670" spans="11:11">
      <c r="K670" s="246"/>
    </row>
    <row r="671" spans="11:11">
      <c r="K671" s="246"/>
    </row>
    <row r="672" spans="11:11">
      <c r="K672" s="246"/>
    </row>
    <row r="673" spans="11:11">
      <c r="K673" s="246"/>
    </row>
    <row r="674" spans="11:11">
      <c r="K674" s="246"/>
    </row>
    <row r="675" spans="11:11">
      <c r="K675" s="246"/>
    </row>
    <row r="676" spans="11:11">
      <c r="K676" s="246"/>
    </row>
    <row r="677" spans="11:11">
      <c r="K677" s="246"/>
    </row>
    <row r="678" spans="11:11">
      <c r="K678" s="246"/>
    </row>
    <row r="679" spans="11:11">
      <c r="K679" s="246"/>
    </row>
    <row r="680" spans="11:11">
      <c r="K680" s="246"/>
    </row>
    <row r="681" spans="11:11">
      <c r="K681" s="246"/>
    </row>
    <row r="682" spans="11:11">
      <c r="K682" s="246"/>
    </row>
    <row r="683" spans="11:11">
      <c r="K683" s="246"/>
    </row>
    <row r="684" spans="11:11">
      <c r="K684" s="246"/>
    </row>
    <row r="685" spans="11:11">
      <c r="K685" s="246"/>
    </row>
    <row r="686" spans="11:11">
      <c r="K686" s="246"/>
    </row>
    <row r="687" spans="11:11">
      <c r="K687" s="246"/>
    </row>
    <row r="688" spans="11:11">
      <c r="K688" s="246"/>
    </row>
    <row r="689" spans="11:11">
      <c r="K689" s="246"/>
    </row>
    <row r="690" spans="11:11">
      <c r="K690" s="246"/>
    </row>
    <row r="691" spans="11:11">
      <c r="K691" s="246"/>
    </row>
    <row r="692" spans="11:11">
      <c r="K692" s="246"/>
    </row>
    <row r="693" spans="11:11">
      <c r="K693" s="246"/>
    </row>
    <row r="694" spans="11:11">
      <c r="K694" s="246"/>
    </row>
    <row r="695" spans="11:11">
      <c r="K695" s="246"/>
    </row>
    <row r="696" spans="11:11">
      <c r="K696" s="246"/>
    </row>
    <row r="697" spans="11:11">
      <c r="K697" s="246"/>
    </row>
    <row r="698" spans="11:11">
      <c r="K698" s="246"/>
    </row>
    <row r="699" spans="11:11">
      <c r="K699" s="246"/>
    </row>
    <row r="700" spans="11:11">
      <c r="K700" s="246"/>
    </row>
    <row r="701" spans="11:11">
      <c r="K701" s="246"/>
    </row>
    <row r="702" spans="11:11">
      <c r="K702" s="246"/>
    </row>
    <row r="703" spans="11:11">
      <c r="K703" s="246"/>
    </row>
    <row r="704" spans="11:11">
      <c r="K704" s="246"/>
    </row>
    <row r="705" spans="11:11">
      <c r="K705" s="246"/>
    </row>
    <row r="706" spans="11:11">
      <c r="K706" s="246"/>
    </row>
    <row r="707" spans="11:11">
      <c r="K707" s="246"/>
    </row>
    <row r="708" spans="11:11">
      <c r="K708" s="246"/>
    </row>
    <row r="709" spans="11:11">
      <c r="K709" s="246"/>
    </row>
    <row r="710" spans="11:11">
      <c r="K710" s="246"/>
    </row>
    <row r="711" spans="11:11">
      <c r="K711" s="246"/>
    </row>
    <row r="712" spans="11:11">
      <c r="K712" s="246"/>
    </row>
    <row r="713" spans="11:11">
      <c r="K713" s="246"/>
    </row>
    <row r="714" spans="11:11">
      <c r="K714" s="246"/>
    </row>
    <row r="715" spans="11:11">
      <c r="K715" s="246"/>
    </row>
    <row r="716" spans="11:11">
      <c r="K716" s="246"/>
    </row>
    <row r="717" spans="11:11">
      <c r="K717" s="246"/>
    </row>
  </sheetData>
  <sheetProtection password="CFD9" sheet="1" objects="1" scenarios="1" selectLockedCells="1"/>
  <mergeCells count="95">
    <mergeCell ref="A4:A6"/>
    <mergeCell ref="B4:B6"/>
    <mergeCell ref="C4:C6"/>
    <mergeCell ref="D4:D6"/>
    <mergeCell ref="A7:A19"/>
    <mergeCell ref="B7:B19"/>
    <mergeCell ref="C7:C19"/>
    <mergeCell ref="K4:N4"/>
    <mergeCell ref="M5:N5"/>
    <mergeCell ref="J7:J19"/>
    <mergeCell ref="E4:E6"/>
    <mergeCell ref="F4:F6"/>
    <mergeCell ref="G4:J4"/>
    <mergeCell ref="I5:J5"/>
    <mergeCell ref="K22:N22"/>
    <mergeCell ref="I23:J23"/>
    <mergeCell ref="J20:J21"/>
    <mergeCell ref="K7:N21"/>
    <mergeCell ref="M23:N23"/>
    <mergeCell ref="G22:J22"/>
    <mergeCell ref="H7:H19"/>
    <mergeCell ref="G7:G19"/>
    <mergeCell ref="A20:F21"/>
    <mergeCell ref="G20:G21"/>
    <mergeCell ref="H20:H21"/>
    <mergeCell ref="I20:I21"/>
    <mergeCell ref="A22:A24"/>
    <mergeCell ref="B22:B24"/>
    <mergeCell ref="C22:C24"/>
    <mergeCell ref="D22:D24"/>
    <mergeCell ref="A25:A37"/>
    <mergeCell ref="B25:B37"/>
    <mergeCell ref="C25:C37"/>
    <mergeCell ref="F22:F24"/>
    <mergeCell ref="G38:G39"/>
    <mergeCell ref="E22:E24"/>
    <mergeCell ref="H25:H37"/>
    <mergeCell ref="H38:H39"/>
    <mergeCell ref="I38:I39"/>
    <mergeCell ref="G25:G37"/>
    <mergeCell ref="A58:A60"/>
    <mergeCell ref="B58:B60"/>
    <mergeCell ref="F40:F42"/>
    <mergeCell ref="G40:J40"/>
    <mergeCell ref="A38:F39"/>
    <mergeCell ref="A43:A55"/>
    <mergeCell ref="B43:B55"/>
    <mergeCell ref="C43:C55"/>
    <mergeCell ref="G43:G55"/>
    <mergeCell ref="A40:A42"/>
    <mergeCell ref="B40:B42"/>
    <mergeCell ref="C40:C42"/>
    <mergeCell ref="E40:E42"/>
    <mergeCell ref="H56:H57"/>
    <mergeCell ref="C58:C60"/>
    <mergeCell ref="G58:J58"/>
    <mergeCell ref="H43:H55"/>
    <mergeCell ref="J43:J55"/>
    <mergeCell ref="A77:F78"/>
    <mergeCell ref="G77:G78"/>
    <mergeCell ref="H77:H78"/>
    <mergeCell ref="I77:I78"/>
    <mergeCell ref="H74:H75"/>
    <mergeCell ref="I74:I75"/>
    <mergeCell ref="K25:N39"/>
    <mergeCell ref="K43:N57"/>
    <mergeCell ref="K61:N75"/>
    <mergeCell ref="J77:J78"/>
    <mergeCell ref="M59:N59"/>
    <mergeCell ref="J38:J39"/>
    <mergeCell ref="K40:N40"/>
    <mergeCell ref="I41:J41"/>
    <mergeCell ref="M41:N41"/>
    <mergeCell ref="I56:I57"/>
    <mergeCell ref="J61:J73"/>
    <mergeCell ref="K58:N58"/>
    <mergeCell ref="J56:J57"/>
    <mergeCell ref="J25:J37"/>
    <mergeCell ref="J74:J75"/>
    <mergeCell ref="B2:E2"/>
    <mergeCell ref="B3:C3"/>
    <mergeCell ref="A74:F75"/>
    <mergeCell ref="G74:G75"/>
    <mergeCell ref="I59:J59"/>
    <mergeCell ref="A61:A73"/>
    <mergeCell ref="B61:B73"/>
    <mergeCell ref="C61:C73"/>
    <mergeCell ref="G61:G73"/>
    <mergeCell ref="H61:H73"/>
    <mergeCell ref="D58:D60"/>
    <mergeCell ref="E58:E60"/>
    <mergeCell ref="F58:F60"/>
    <mergeCell ref="A56:F57"/>
    <mergeCell ref="G56:G57"/>
    <mergeCell ref="D40:D42"/>
  </mergeCells>
  <phoneticPr fontId="0" type="noConversion"/>
  <conditionalFormatting sqref="B2:E2 B3:C3">
    <cfRule type="expression" dxfId="4" priority="1" stopIfTrue="1">
      <formula>B2=""</formula>
    </cfRule>
  </conditionalFormatting>
  <conditionalFormatting sqref="D7:E19 D25:E37 D43:E55 D61:E73">
    <cfRule type="expression" dxfId="3" priority="3" stopIfTrue="1">
      <formula>D7=""</formula>
    </cfRule>
  </conditionalFormatting>
  <conditionalFormatting sqref="N1 H5 L5 A7:C19 H23 L23 A25:C37 H41 L41 A43:C55 H59 L59 A61:C73">
    <cfRule type="expression" dxfId="2" priority="2" stopIfTrue="1">
      <formula>A1=""</formula>
    </cfRule>
  </conditionalFormatting>
  <pageMargins left="0.75" right="0.75" top="1" bottom="1" header="0.5" footer="0.5"/>
  <pageSetup scale="3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2"/>
  <dimension ref="A2:L31"/>
  <sheetViews>
    <sheetView showGridLines="0" showRowColHeaders="0" workbookViewId="0">
      <pane ySplit="15" topLeftCell="A16" activePane="bottomLeft" state="frozenSplit"/>
      <selection pane="bottomLeft" activeCell="K2" sqref="K2"/>
    </sheetView>
  </sheetViews>
  <sheetFormatPr defaultRowHeight="12.75"/>
  <cols>
    <col min="1" max="11" width="9.7109375" customWidth="1"/>
    <col min="12" max="12" width="10.7109375" customWidth="1"/>
  </cols>
  <sheetData>
    <row r="2" spans="1:12" ht="13.5" thickBot="1">
      <c r="A2" s="246"/>
      <c r="B2" s="246"/>
      <c r="C2" s="246"/>
      <c r="D2" s="246"/>
      <c r="E2" s="246"/>
      <c r="F2" s="246"/>
      <c r="G2" s="246"/>
      <c r="H2" s="555" t="s">
        <v>214</v>
      </c>
      <c r="I2" s="555"/>
      <c r="J2" s="123" t="s">
        <v>215</v>
      </c>
      <c r="K2" s="122"/>
      <c r="L2" s="122"/>
    </row>
    <row r="3" spans="1:12">
      <c r="A3" s="246"/>
      <c r="B3" s="246"/>
      <c r="C3" s="246"/>
      <c r="D3" s="246"/>
      <c r="E3" s="246"/>
      <c r="F3" s="246"/>
      <c r="G3" s="246"/>
      <c r="H3" s="246"/>
      <c r="I3" s="246"/>
      <c r="J3" s="124" t="s">
        <v>216</v>
      </c>
      <c r="K3" s="75"/>
      <c r="L3" s="75"/>
    </row>
    <row r="4" spans="1:12">
      <c r="A4" s="246"/>
      <c r="B4" s="246"/>
      <c r="C4" s="246"/>
      <c r="D4" s="246"/>
      <c r="E4" s="246"/>
      <c r="F4" s="246"/>
      <c r="G4" s="246"/>
      <c r="H4" s="246"/>
      <c r="I4" s="246"/>
      <c r="J4" s="125" t="s">
        <v>217</v>
      </c>
      <c r="K4" s="76"/>
      <c r="L4" s="76"/>
    </row>
    <row r="5" spans="1:12">
      <c r="A5" s="246"/>
      <c r="B5" s="246"/>
      <c r="C5" s="246"/>
      <c r="D5" s="246"/>
      <c r="E5" s="246"/>
      <c r="F5" s="246"/>
      <c r="G5" s="246"/>
      <c r="H5" s="246"/>
      <c r="I5" s="246"/>
      <c r="J5" s="125" t="s">
        <v>218</v>
      </c>
      <c r="K5" s="76"/>
      <c r="L5" s="76"/>
    </row>
    <row r="6" spans="1:12">
      <c r="A6" s="246"/>
      <c r="B6" s="246"/>
      <c r="C6" s="246"/>
      <c r="D6" s="246"/>
      <c r="E6" s="246"/>
      <c r="F6" s="246"/>
      <c r="G6" s="246"/>
      <c r="H6" s="246"/>
      <c r="I6" s="246"/>
      <c r="J6" s="125" t="s">
        <v>219</v>
      </c>
      <c r="K6" s="76"/>
      <c r="L6" s="76"/>
    </row>
    <row r="7" spans="1:12">
      <c r="A7" s="246"/>
      <c r="B7" s="246"/>
      <c r="C7" s="246"/>
      <c r="D7" s="246"/>
      <c r="E7" s="246"/>
      <c r="F7" s="246"/>
      <c r="G7" s="246"/>
      <c r="H7" s="246"/>
      <c r="I7" s="246"/>
      <c r="J7" s="125" t="s">
        <v>220</v>
      </c>
      <c r="K7" s="76"/>
      <c r="L7" s="76"/>
    </row>
    <row r="8" spans="1:12" ht="18">
      <c r="A8" s="246"/>
      <c r="B8" s="246"/>
      <c r="C8" s="246"/>
      <c r="D8" s="246"/>
      <c r="E8" s="531" t="s">
        <v>221</v>
      </c>
      <c r="F8" s="532"/>
      <c r="G8" s="532"/>
      <c r="H8" s="532"/>
      <c r="I8" s="246"/>
      <c r="J8" s="125" t="s">
        <v>222</v>
      </c>
      <c r="K8" s="76"/>
      <c r="L8" s="76"/>
    </row>
    <row r="9" spans="1:12">
      <c r="A9" s="246"/>
      <c r="B9" s="246"/>
      <c r="C9" s="246"/>
      <c r="D9" s="246"/>
      <c r="E9" s="246"/>
      <c r="F9" s="246"/>
      <c r="G9" s="246"/>
      <c r="H9" s="246"/>
      <c r="I9" s="246"/>
      <c r="J9" s="125"/>
      <c r="K9" s="76"/>
      <c r="L9" s="76"/>
    </row>
    <row r="11" spans="1:12" ht="20.25" customHeight="1">
      <c r="A11" s="246" t="s">
        <v>223</v>
      </c>
      <c r="B11" s="533" t="str">
        <f>IF(Proj_Num="","",Proj_Num)</f>
        <v/>
      </c>
      <c r="C11" s="533"/>
      <c r="D11" s="533"/>
      <c r="E11" s="246"/>
      <c r="F11" s="246" t="s">
        <v>224</v>
      </c>
      <c r="G11" s="556"/>
      <c r="H11" s="556"/>
      <c r="I11" s="556"/>
      <c r="J11" s="556"/>
      <c r="K11" s="556"/>
      <c r="L11" s="556"/>
    </row>
    <row r="13" spans="1:12" ht="18" customHeight="1">
      <c r="A13" s="246" t="s">
        <v>21</v>
      </c>
      <c r="B13" s="548"/>
      <c r="C13" s="548"/>
      <c r="D13" s="548"/>
      <c r="E13" s="246"/>
      <c r="F13" s="246" t="s">
        <v>25</v>
      </c>
      <c r="G13" s="246"/>
      <c r="H13" s="535" t="str">
        <f>IF(Con_Ad="","",Con_Ad)</f>
        <v/>
      </c>
      <c r="I13" s="535"/>
      <c r="J13" s="535"/>
      <c r="K13" s="535"/>
      <c r="L13" s="535"/>
    </row>
    <row r="15" spans="1:12" ht="24.75" customHeight="1">
      <c r="A15" s="119" t="s">
        <v>225</v>
      </c>
      <c r="B15" s="119" t="s">
        <v>226</v>
      </c>
      <c r="C15" s="119" t="s">
        <v>227</v>
      </c>
      <c r="D15" s="119" t="s">
        <v>228</v>
      </c>
      <c r="E15" s="119" t="s">
        <v>229</v>
      </c>
      <c r="F15" s="119" t="s">
        <v>230</v>
      </c>
      <c r="G15" s="119" t="s">
        <v>231</v>
      </c>
      <c r="H15" s="119" t="s">
        <v>232</v>
      </c>
      <c r="I15" s="119" t="s">
        <v>233</v>
      </c>
      <c r="J15" s="119" t="s">
        <v>234</v>
      </c>
      <c r="K15" s="119" t="s">
        <v>235</v>
      </c>
      <c r="L15" s="119" t="s">
        <v>236</v>
      </c>
    </row>
    <row r="16" spans="1:12" ht="24.75" customHeight="1">
      <c r="A16" s="256">
        <v>1</v>
      </c>
      <c r="B16" s="76"/>
      <c r="C16" s="76"/>
      <c r="D16" s="76"/>
      <c r="E16" s="76"/>
      <c r="F16" s="76"/>
      <c r="G16" s="76"/>
      <c r="H16" s="76"/>
      <c r="I16" s="76"/>
      <c r="J16" s="76"/>
      <c r="K16" s="76"/>
      <c r="L16" s="76"/>
    </row>
    <row r="17" spans="1:12" ht="24.75" customHeight="1">
      <c r="A17" s="256">
        <v>2</v>
      </c>
      <c r="B17" s="76"/>
      <c r="C17" s="76"/>
      <c r="D17" s="76"/>
      <c r="E17" s="76"/>
      <c r="F17" s="76"/>
      <c r="G17" s="76"/>
      <c r="H17" s="76"/>
      <c r="I17" s="76"/>
      <c r="J17" s="76"/>
      <c r="K17" s="76"/>
      <c r="L17" s="76"/>
    </row>
    <row r="18" spans="1:12" ht="24.75" customHeight="1">
      <c r="A18" s="256">
        <v>3</v>
      </c>
      <c r="B18" s="76"/>
      <c r="C18" s="76"/>
      <c r="D18" s="76"/>
      <c r="E18" s="76"/>
      <c r="F18" s="76"/>
      <c r="G18" s="76"/>
      <c r="H18" s="76"/>
      <c r="I18" s="76"/>
      <c r="J18" s="76"/>
      <c r="K18" s="76"/>
      <c r="L18" s="76"/>
    </row>
    <row r="19" spans="1:12" ht="24.75" customHeight="1">
      <c r="A19" s="256">
        <v>4</v>
      </c>
      <c r="B19" s="76"/>
      <c r="C19" s="76"/>
      <c r="D19" s="76"/>
      <c r="E19" s="76"/>
      <c r="F19" s="76"/>
      <c r="G19" s="76"/>
      <c r="H19" s="76"/>
      <c r="I19" s="76"/>
      <c r="J19" s="76"/>
      <c r="K19" s="76"/>
      <c r="L19" s="76"/>
    </row>
    <row r="20" spans="1:12" ht="24.75" customHeight="1">
      <c r="A20" s="256">
        <v>5</v>
      </c>
      <c r="B20" s="76"/>
      <c r="C20" s="76"/>
      <c r="D20" s="76"/>
      <c r="E20" s="76"/>
      <c r="F20" s="76"/>
      <c r="G20" s="76"/>
      <c r="H20" s="76"/>
      <c r="I20" s="76"/>
      <c r="J20" s="76"/>
      <c r="K20" s="76"/>
      <c r="L20" s="76"/>
    </row>
    <row r="21" spans="1:12" ht="24.75" customHeight="1">
      <c r="A21" s="256">
        <v>6</v>
      </c>
      <c r="B21" s="76"/>
      <c r="C21" s="76"/>
      <c r="D21" s="76"/>
      <c r="E21" s="76"/>
      <c r="F21" s="76"/>
      <c r="G21" s="76"/>
      <c r="H21" s="76"/>
      <c r="I21" s="76"/>
      <c r="J21" s="76"/>
      <c r="K21" s="76"/>
      <c r="L21" s="76"/>
    </row>
    <row r="22" spans="1:12" ht="24.75" customHeight="1">
      <c r="A22" s="256">
        <v>7</v>
      </c>
      <c r="B22" s="76"/>
      <c r="C22" s="76"/>
      <c r="D22" s="76"/>
      <c r="E22" s="76"/>
      <c r="F22" s="76"/>
      <c r="G22" s="76"/>
      <c r="H22" s="76"/>
      <c r="I22" s="76"/>
      <c r="J22" s="76"/>
      <c r="K22" s="76"/>
      <c r="L22" s="76"/>
    </row>
    <row r="23" spans="1:12" ht="24.75" customHeight="1">
      <c r="A23" s="256">
        <v>8</v>
      </c>
      <c r="B23" s="76"/>
      <c r="C23" s="76"/>
      <c r="D23" s="76"/>
      <c r="E23" s="76"/>
      <c r="F23" s="76"/>
      <c r="G23" s="76"/>
      <c r="H23" s="76"/>
      <c r="I23" s="76"/>
      <c r="J23" s="76"/>
      <c r="K23" s="76"/>
      <c r="L23" s="76"/>
    </row>
    <row r="24" spans="1:12" ht="24.75" customHeight="1">
      <c r="A24" s="256">
        <v>9</v>
      </c>
      <c r="B24" s="76"/>
      <c r="C24" s="76"/>
      <c r="D24" s="76"/>
      <c r="E24" s="76"/>
      <c r="F24" s="76"/>
      <c r="G24" s="76"/>
      <c r="H24" s="76"/>
      <c r="I24" s="76"/>
      <c r="J24" s="76"/>
      <c r="K24" s="76"/>
      <c r="L24" s="76"/>
    </row>
    <row r="25" spans="1:12" ht="24.75" customHeight="1">
      <c r="A25" s="256">
        <v>10</v>
      </c>
      <c r="B25" s="76"/>
      <c r="C25" s="76"/>
      <c r="D25" s="76"/>
      <c r="E25" s="76"/>
      <c r="F25" s="76"/>
      <c r="G25" s="76"/>
      <c r="H25" s="76"/>
      <c r="I25" s="76"/>
      <c r="J25" s="76"/>
      <c r="K25" s="76"/>
      <c r="L25" s="76"/>
    </row>
    <row r="26" spans="1:12">
      <c r="A26" s="120"/>
      <c r="B26" s="121"/>
      <c r="C26" s="121"/>
      <c r="D26" s="121"/>
      <c r="E26" s="121"/>
      <c r="F26" s="121"/>
      <c r="G26" s="121"/>
      <c r="H26" s="121"/>
      <c r="I26" s="121"/>
      <c r="J26" s="121"/>
      <c r="K26" s="121"/>
      <c r="L26" s="121"/>
    </row>
    <row r="27" spans="1:12" ht="18" customHeight="1">
      <c r="A27" s="534" t="s">
        <v>237</v>
      </c>
      <c r="B27" s="534"/>
      <c r="C27" s="548"/>
      <c r="D27" s="548"/>
      <c r="E27" s="548"/>
      <c r="F27" s="548"/>
      <c r="G27" s="534" t="s">
        <v>238</v>
      </c>
      <c r="H27" s="534"/>
      <c r="I27" s="548"/>
      <c r="J27" s="548"/>
      <c r="K27" s="548"/>
      <c r="L27" s="548"/>
    </row>
    <row r="29" spans="1:12" ht="18" customHeight="1">
      <c r="A29" s="534" t="s">
        <v>239</v>
      </c>
      <c r="B29" s="534"/>
      <c r="C29" s="548"/>
      <c r="D29" s="548"/>
      <c r="E29" s="548"/>
      <c r="F29" s="548"/>
      <c r="G29" s="534" t="s">
        <v>240</v>
      </c>
      <c r="H29" s="534"/>
      <c r="I29" s="548"/>
      <c r="J29" s="548"/>
      <c r="K29" s="548"/>
      <c r="L29" s="548"/>
    </row>
    <row r="30" spans="1:12" ht="15.75" customHeight="1">
      <c r="A30" s="534" t="s">
        <v>241</v>
      </c>
      <c r="B30" s="534"/>
      <c r="C30" s="549"/>
      <c r="D30" s="549"/>
      <c r="E30" s="549"/>
      <c r="F30" s="549"/>
      <c r="G30" s="534" t="s">
        <v>242</v>
      </c>
      <c r="H30" s="534"/>
      <c r="I30" s="549"/>
      <c r="J30" s="549"/>
      <c r="K30" s="549"/>
      <c r="L30" s="549"/>
    </row>
    <row r="31" spans="1:12" ht="15" customHeight="1">
      <c r="A31" s="534" t="s">
        <v>243</v>
      </c>
      <c r="B31" s="534"/>
      <c r="C31" s="549"/>
      <c r="D31" s="549"/>
      <c r="E31" s="549"/>
      <c r="F31" s="549"/>
      <c r="G31" s="534" t="s">
        <v>244</v>
      </c>
      <c r="H31" s="534"/>
      <c r="I31" s="549"/>
      <c r="J31" s="549"/>
      <c r="K31" s="549"/>
      <c r="L31" s="549"/>
    </row>
  </sheetData>
  <sheetProtection password="CFD9" sheet="1" objects="1" scenarios="1"/>
  <mergeCells count="22">
    <mergeCell ref="A31:B31"/>
    <mergeCell ref="C31:F31"/>
    <mergeCell ref="G31:H31"/>
    <mergeCell ref="I31:L31"/>
    <mergeCell ref="A30:B30"/>
    <mergeCell ref="C30:F30"/>
    <mergeCell ref="G30:H30"/>
    <mergeCell ref="I30:L30"/>
    <mergeCell ref="H2:I2"/>
    <mergeCell ref="E8:H8"/>
    <mergeCell ref="G11:L11"/>
    <mergeCell ref="B11:D11"/>
    <mergeCell ref="A29:B29"/>
    <mergeCell ref="C29:F29"/>
    <mergeCell ref="G29:H29"/>
    <mergeCell ref="I29:L29"/>
    <mergeCell ref="B13:D13"/>
    <mergeCell ref="H13:L13"/>
    <mergeCell ref="A27:B27"/>
    <mergeCell ref="C27:F27"/>
    <mergeCell ref="G27:H27"/>
    <mergeCell ref="I27:L27"/>
  </mergeCells>
  <phoneticPr fontId="0" type="noConversion"/>
  <conditionalFormatting sqref="B13:D13">
    <cfRule type="expression" dxfId="1" priority="2" stopIfTrue="1">
      <formula>B13=""</formula>
    </cfRule>
  </conditionalFormatting>
  <conditionalFormatting sqref="G11:L11">
    <cfRule type="expression" dxfId="0" priority="1" stopIfTrue="1">
      <formula>G11=""</formula>
    </cfRule>
  </conditionalFormatting>
  <pageMargins left="0.75" right="0.75" top="0.45" bottom="0.35" header="0.24" footer="0.24"/>
  <pageSetup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NHDOT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Doughty</dc:creator>
  <cp:keywords/>
  <dc:description>FG</dc:description>
  <cp:lastModifiedBy>Willis, Melissa</cp:lastModifiedBy>
  <cp:revision/>
  <dcterms:created xsi:type="dcterms:W3CDTF">2007-03-22T19:47:41Z</dcterms:created>
  <dcterms:modified xsi:type="dcterms:W3CDTF">2024-03-26T15:59:36Z</dcterms:modified>
  <cp:category/>
  <cp:contentStatus/>
</cp:coreProperties>
</file>